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ncan.Brown\Desktop\"/>
    </mc:Choice>
  </mc:AlternateContent>
  <xr:revisionPtr revIDLastSave="0" documentId="8_{44175A26-E7BC-42B1-A7A8-C6DA262BAA91}" xr6:coauthVersionLast="31" xr6:coauthVersionMax="31" xr10:uidLastSave="{00000000-0000-0000-0000-000000000000}"/>
  <bookViews>
    <workbookView xWindow="0" yWindow="0" windowWidth="21570" windowHeight="9705" xr2:uid="{3A89C36E-BDC9-47FD-94A5-5D082E35592F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" i="1" l="1"/>
  <c r="E14" i="1"/>
  <c r="B12" i="1" l="1"/>
  <c r="B13" i="1" l="1"/>
  <c r="B20" i="1" s="1"/>
  <c r="B19" i="1"/>
  <c r="D19" i="1"/>
  <c r="F19" i="1" l="1"/>
  <c r="E31" i="1" s="1"/>
  <c r="D20" i="1"/>
  <c r="D21" i="1" l="1"/>
  <c r="B21" i="1"/>
  <c r="F20" i="1"/>
  <c r="E34" i="1" s="1"/>
  <c r="I8" i="1"/>
  <c r="F21" i="1" l="1"/>
  <c r="E12" i="1"/>
  <c r="E15" i="1" s="1"/>
  <c r="E26" i="1" s="1"/>
  <c r="E32" i="1" l="1"/>
  <c r="G32" i="1" s="1"/>
  <c r="J32" i="1" s="1"/>
  <c r="K32" i="1" s="1"/>
  <c r="E25" i="1"/>
  <c r="G25" i="1" s="1"/>
  <c r="J25" i="1" s="1"/>
  <c r="K25" i="1" s="1"/>
  <c r="E35" i="1"/>
  <c r="G35" i="1" s="1"/>
  <c r="J35" i="1" s="1"/>
  <c r="K35" i="1" s="1"/>
  <c r="E24" i="1"/>
  <c r="G24" i="1" s="1"/>
  <c r="J24" i="1" s="1"/>
  <c r="K24" i="1" s="1"/>
  <c r="G26" i="1"/>
  <c r="J26" i="1" s="1"/>
  <c r="K26" i="1" s="1"/>
  <c r="E37" i="1"/>
  <c r="E38" i="1" s="1"/>
  <c r="G38" i="1" s="1"/>
  <c r="J38" i="1" s="1"/>
  <c r="K38" i="1" s="1"/>
</calcChain>
</file>

<file path=xl/sharedStrings.xml><?xml version="1.0" encoding="utf-8"?>
<sst xmlns="http://schemas.openxmlformats.org/spreadsheetml/2006/main" count="47" uniqueCount="39">
  <si>
    <t>Temperature correction</t>
  </si>
  <si>
    <t>Cable initail temp =70 Deg</t>
  </si>
  <si>
    <t>Cable Final Temp = 160 Deg and &gt;300mm2 =140</t>
  </si>
  <si>
    <t>Values from Cable data single core 3 phase trefoil</t>
  </si>
  <si>
    <t>185mm2</t>
  </si>
  <si>
    <t>400mm2</t>
  </si>
  <si>
    <t>630mm2</t>
  </si>
  <si>
    <t>Resistive component</t>
  </si>
  <si>
    <t>Reactive compenent</t>
  </si>
  <si>
    <t>Reactive component</t>
  </si>
  <si>
    <t>Coefficient = 234.5 (Copper)</t>
  </si>
  <si>
    <t>User cable data AWA S UG Fixed 300mm x2</t>
  </si>
  <si>
    <t>Cable initial temperature = 90 Deg</t>
  </si>
  <si>
    <t>Cable Final Temperature=250 Deg</t>
  </si>
  <si>
    <t>Impedance live conductor</t>
  </si>
  <si>
    <t>Single CPC</t>
  </si>
  <si>
    <t>Separate CPC</t>
  </si>
  <si>
    <t>CPC Parallel x 2</t>
  </si>
  <si>
    <t>Total earth loop imp</t>
  </si>
  <si>
    <t>Ext Loop Impedance</t>
  </si>
  <si>
    <t>Connect</t>
  </si>
  <si>
    <t>Difference</t>
  </si>
  <si>
    <t>% Error</t>
  </si>
  <si>
    <t>Ciccuit length (m)</t>
  </si>
  <si>
    <t>Total CPC Imedance</t>
  </si>
  <si>
    <t>Earth Fault current (A)</t>
  </si>
  <si>
    <t>Total Earth loop 185mm2</t>
  </si>
  <si>
    <t>Total Earth loop 400 mm2</t>
  </si>
  <si>
    <t>Total Earth loop 630 mm2</t>
  </si>
  <si>
    <t>Live core Ct</t>
  </si>
  <si>
    <t>CPC Ct &lt;300</t>
  </si>
  <si>
    <t>CPC Ct &gt; 300</t>
  </si>
  <si>
    <t>Calculated Ω</t>
  </si>
  <si>
    <t>Connect Ω</t>
  </si>
  <si>
    <t>Resistance/1000m</t>
  </si>
  <si>
    <t>Reactance/1000m</t>
  </si>
  <si>
    <t>185 mm2 Total CPC Impedance</t>
  </si>
  <si>
    <t>400 mm2 Total CPC Impedance</t>
  </si>
  <si>
    <t>630mm2 Total CPC Impedance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</si>
</sst>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B3E38-7711-4171-AE46-580A1B104C7C}">
  <dimension ref="A1:K38"/>
  <sheetViews>
    <sheetView tabSelected="1" topLeftCell="A7" workbookViewId="0">
      <selection activeCell="D29" sqref="D29"/>
    </sheetView>
  </sheetViews>
  <sheetFormatPr defaultRowHeight="15" x14ac:dyDescent="0.25"/>
  <cols>
    <col min="1" max="1" width="20.42578125" customWidth="1"/>
    <col min="2" max="2" width="22.28515625" customWidth="1"/>
    <col min="3" max="3" width="16.42578125" customWidth="1"/>
    <col min="4" max="4" width="29.42578125" customWidth="1"/>
    <col min="5" max="5" width="17.7109375" customWidth="1"/>
    <col min="6" max="6" width="22.140625" customWidth="1"/>
    <col min="7" max="7" width="20.5703125" customWidth="1"/>
    <col min="8" max="8" width="22.5703125" customWidth="1"/>
  </cols>
  <sheetData>
    <row r="1" spans="1:9" x14ac:dyDescent="0.25">
      <c r="A1" s="1" t="s">
        <v>3</v>
      </c>
      <c r="E1" s="1" t="s">
        <v>11</v>
      </c>
    </row>
    <row r="2" spans="1:9" x14ac:dyDescent="0.25">
      <c r="A2" s="1"/>
      <c r="B2" s="1" t="s">
        <v>34</v>
      </c>
      <c r="C2" s="1" t="s">
        <v>35</v>
      </c>
      <c r="E2" s="1" t="s">
        <v>34</v>
      </c>
      <c r="F2" s="1" t="s">
        <v>35</v>
      </c>
    </row>
    <row r="3" spans="1:9" x14ac:dyDescent="0.25">
      <c r="A3" s="3" t="s">
        <v>4</v>
      </c>
      <c r="B3">
        <v>9.7199999999999995E-2</v>
      </c>
      <c r="C3">
        <v>0.13500000000000001</v>
      </c>
      <c r="E3">
        <v>5.8999999999999997E-2</v>
      </c>
      <c r="F3">
        <v>0.127</v>
      </c>
    </row>
    <row r="4" spans="1:9" x14ac:dyDescent="0.25">
      <c r="A4" t="s">
        <v>5</v>
      </c>
      <c r="B4">
        <v>4.6100000000000002E-2</v>
      </c>
      <c r="C4">
        <v>0.13</v>
      </c>
      <c r="E4" t="s">
        <v>12</v>
      </c>
    </row>
    <row r="5" spans="1:9" x14ac:dyDescent="0.25">
      <c r="A5" t="s">
        <v>6</v>
      </c>
      <c r="B5">
        <v>2.8299999999999999E-2</v>
      </c>
      <c r="C5">
        <v>0.13</v>
      </c>
      <c r="E5" t="s">
        <v>13</v>
      </c>
    </row>
    <row r="7" spans="1:9" ht="15.75" x14ac:dyDescent="0.25">
      <c r="A7" s="2" t="s">
        <v>0</v>
      </c>
    </row>
    <row r="8" spans="1:9" x14ac:dyDescent="0.25">
      <c r="A8" t="s">
        <v>1</v>
      </c>
      <c r="H8" s="1" t="s">
        <v>19</v>
      </c>
      <c r="I8">
        <f>230/15260</f>
        <v>1.5072083879423329E-2</v>
      </c>
    </row>
    <row r="9" spans="1:9" x14ac:dyDescent="0.25">
      <c r="A9" t="s">
        <v>2</v>
      </c>
    </row>
    <row r="10" spans="1:9" x14ac:dyDescent="0.25">
      <c r="A10" t="s">
        <v>10</v>
      </c>
    </row>
    <row r="12" spans="1:9" x14ac:dyDescent="0.25">
      <c r="A12" t="s">
        <v>30</v>
      </c>
      <c r="B12">
        <f>((((30+250)/2)-20)/(234.5+20))+1</f>
        <v>1.4715127701375246</v>
      </c>
      <c r="D12" s="4" t="s">
        <v>29</v>
      </c>
      <c r="E12">
        <f>((((90+250)/2)-20)/(234.5+20))+1</f>
        <v>1.5893909626719056</v>
      </c>
    </row>
    <row r="13" spans="1:9" x14ac:dyDescent="0.25">
      <c r="A13" t="s">
        <v>31</v>
      </c>
      <c r="B13">
        <f>((((30+160)/2)-20)/(234.5+20))+1</f>
        <v>1.2946954813359528</v>
      </c>
      <c r="D13" t="s">
        <v>7</v>
      </c>
      <c r="E13">
        <f>(E3/1000*E12*A16)/2</f>
        <v>4.0322848722986245E-3</v>
      </c>
    </row>
    <row r="14" spans="1:9" x14ac:dyDescent="0.25">
      <c r="D14" t="s">
        <v>8</v>
      </c>
      <c r="E14">
        <f>(F3/1000*A16)/2</f>
        <v>5.4609999999999997E-3</v>
      </c>
    </row>
    <row r="15" spans="1:9" x14ac:dyDescent="0.25">
      <c r="A15" t="s">
        <v>23</v>
      </c>
      <c r="D15" t="s">
        <v>14</v>
      </c>
      <c r="E15">
        <f>(SQRT(E13^2+E14^2))</f>
        <v>6.7883607956095212E-3</v>
      </c>
    </row>
    <row r="16" spans="1:9" x14ac:dyDescent="0.25">
      <c r="A16">
        <v>86</v>
      </c>
    </row>
    <row r="17" spans="1:11" ht="15.75" x14ac:dyDescent="0.25">
      <c r="A17" s="2" t="s">
        <v>16</v>
      </c>
    </row>
    <row r="18" spans="1:11" x14ac:dyDescent="0.25">
      <c r="B18" s="1" t="s">
        <v>7</v>
      </c>
      <c r="D18" s="1" t="s">
        <v>9</v>
      </c>
      <c r="F18" s="1" t="s">
        <v>24</v>
      </c>
    </row>
    <row r="19" spans="1:11" x14ac:dyDescent="0.25">
      <c r="A19" t="s">
        <v>4</v>
      </c>
      <c r="B19">
        <f>(B3/1000)*B12*A16</f>
        <v>1.2300669548133594E-2</v>
      </c>
      <c r="D19">
        <f>(C3/1000)*A16</f>
        <v>1.1610000000000001E-2</v>
      </c>
      <c r="F19">
        <f>SQRT(B19^2+D19^2)</f>
        <v>1.6914448596758367E-2</v>
      </c>
    </row>
    <row r="20" spans="1:11" x14ac:dyDescent="0.25">
      <c r="A20" t="s">
        <v>5</v>
      </c>
      <c r="B20">
        <f>(B4/1000)*B13*A16</f>
        <v>5.1329497053045191E-3</v>
      </c>
      <c r="D20">
        <f>(C4/1000)*A16</f>
        <v>1.1180000000000001E-2</v>
      </c>
      <c r="F20">
        <f>SQRT(B20^2+D20^2)</f>
        <v>1.230201498443185E-2</v>
      </c>
    </row>
    <row r="21" spans="1:11" x14ac:dyDescent="0.25">
      <c r="A21" t="s">
        <v>6</v>
      </c>
      <c r="B21">
        <f>(B5/1000)*B13*A16</f>
        <v>3.1510298624754418E-3</v>
      </c>
      <c r="D21">
        <f>(C5/1000)*A16</f>
        <v>1.1180000000000001E-2</v>
      </c>
      <c r="F21">
        <f>SQRT(B21^2+D21^2)</f>
        <v>1.1615566675552769E-2</v>
      </c>
    </row>
    <row r="23" spans="1:11" x14ac:dyDescent="0.25">
      <c r="D23" s="1" t="s">
        <v>15</v>
      </c>
      <c r="E23" t="s">
        <v>32</v>
      </c>
      <c r="F23" t="s">
        <v>33</v>
      </c>
      <c r="G23" s="1" t="s">
        <v>25</v>
      </c>
      <c r="I23" t="s">
        <v>20</v>
      </c>
      <c r="J23" t="s">
        <v>21</v>
      </c>
      <c r="K23" t="s">
        <v>22</v>
      </c>
    </row>
    <row r="24" spans="1:11" x14ac:dyDescent="0.25">
      <c r="D24" t="s">
        <v>26</v>
      </c>
      <c r="E24" s="6">
        <f>I8+F19+E15</f>
        <v>3.8774893271791219E-2</v>
      </c>
      <c r="F24">
        <v>3.9E-2</v>
      </c>
      <c r="G24" s="5">
        <f>230/E24</f>
        <v>5931.6733224208583</v>
      </c>
      <c r="I24">
        <v>5835</v>
      </c>
      <c r="J24" s="5">
        <f>I24-G24</f>
        <v>-96.673322420858312</v>
      </c>
      <c r="K24" s="7">
        <f>J24/I24</f>
        <v>-1.656783589046415E-2</v>
      </c>
    </row>
    <row r="25" spans="1:11" x14ac:dyDescent="0.25">
      <c r="D25" t="s">
        <v>27</v>
      </c>
      <c r="E25" s="6">
        <f>0.0151+E15+F20</f>
        <v>3.4190375780041374E-2</v>
      </c>
      <c r="F25">
        <v>3.5000000000000003E-2</v>
      </c>
      <c r="G25" s="5">
        <f>230/E25</f>
        <v>6727.0392545454988</v>
      </c>
      <c r="I25">
        <v>6630</v>
      </c>
      <c r="J25" s="5">
        <f>I25-G25</f>
        <v>-97.039254545498807</v>
      </c>
      <c r="K25" s="7">
        <f>J25/I25</f>
        <v>-1.4636388317571464E-2</v>
      </c>
    </row>
    <row r="26" spans="1:11" x14ac:dyDescent="0.25">
      <c r="D26" t="s">
        <v>28</v>
      </c>
      <c r="E26" s="6">
        <f>I8+E15+F21</f>
        <v>3.3476011350585616E-2</v>
      </c>
      <c r="F26">
        <v>3.3000000000000002E-2</v>
      </c>
      <c r="G26" s="5">
        <f>230/E26</f>
        <v>6870.5915287000425</v>
      </c>
      <c r="I26">
        <v>6942</v>
      </c>
      <c r="J26" s="5">
        <f>I26-G26</f>
        <v>71.408471299957455</v>
      </c>
      <c r="K26" s="7">
        <f>J26/I26</f>
        <v>1.0286440694318274E-2</v>
      </c>
    </row>
    <row r="27" spans="1:11" x14ac:dyDescent="0.25">
      <c r="G27" s="5"/>
      <c r="K27" s="7"/>
    </row>
    <row r="28" spans="1:11" x14ac:dyDescent="0.25">
      <c r="K28" s="7"/>
    </row>
    <row r="29" spans="1:11" x14ac:dyDescent="0.25">
      <c r="D29" s="3"/>
      <c r="K29" s="7"/>
    </row>
    <row r="30" spans="1:11" x14ac:dyDescent="0.25">
      <c r="D30" s="1" t="s">
        <v>17</v>
      </c>
      <c r="K30" s="7"/>
    </row>
    <row r="31" spans="1:11" x14ac:dyDescent="0.25">
      <c r="D31" t="s">
        <v>36</v>
      </c>
      <c r="E31" s="8">
        <f>1/((1/F19)+(1/F19))</f>
        <v>8.4572242983791835E-3</v>
      </c>
      <c r="K31" s="7"/>
    </row>
    <row r="32" spans="1:11" x14ac:dyDescent="0.25">
      <c r="D32" t="s">
        <v>18</v>
      </c>
      <c r="E32" s="6">
        <f>E31+I8+E15</f>
        <v>3.0317668973412037E-2</v>
      </c>
      <c r="F32">
        <v>3.1E-2</v>
      </c>
      <c r="G32" s="5">
        <f>230/E32</f>
        <v>7586.3352225959452</v>
      </c>
      <c r="I32">
        <v>7511</v>
      </c>
      <c r="J32" s="5">
        <f>I32-G32</f>
        <v>-75.335222595945197</v>
      </c>
      <c r="K32" s="7">
        <f>J32/I32</f>
        <v>-1.002998570043206E-2</v>
      </c>
    </row>
    <row r="34" spans="4:11" x14ac:dyDescent="0.25">
      <c r="D34" t="s">
        <v>37</v>
      </c>
      <c r="E34" s="8">
        <f>1/((1/F20)+(1/F20))</f>
        <v>6.1510074922159251E-3</v>
      </c>
    </row>
    <row r="35" spans="4:11" x14ac:dyDescent="0.25">
      <c r="D35" t="s">
        <v>18</v>
      </c>
      <c r="E35" s="6">
        <f>E34+E15+I8</f>
        <v>2.8011452167248777E-2</v>
      </c>
      <c r="F35">
        <v>2.8000000000000001E-2</v>
      </c>
      <c r="G35" s="5">
        <f>230/E35</f>
        <v>8210.9273959355069</v>
      </c>
      <c r="I35">
        <v>8133</v>
      </c>
      <c r="J35" s="5">
        <f>I35-G35</f>
        <v>-77.927395935506865</v>
      </c>
      <c r="K35" s="7">
        <f>J35/I35</f>
        <v>-9.581629894935063E-3</v>
      </c>
    </row>
    <row r="37" spans="4:11" x14ac:dyDescent="0.25">
      <c r="D37" t="s">
        <v>38</v>
      </c>
      <c r="E37" s="8">
        <f>1/((1/F21)+(1/F21))</f>
        <v>5.8077833377763845E-3</v>
      </c>
    </row>
    <row r="38" spans="4:11" x14ac:dyDescent="0.25">
      <c r="D38" t="s">
        <v>18</v>
      </c>
      <c r="E38" s="6">
        <f>E37+E15+I8</f>
        <v>2.7668228012809236E-2</v>
      </c>
      <c r="F38">
        <v>2.7E-2</v>
      </c>
      <c r="G38" s="5">
        <f>230/E38</f>
        <v>8312.7838867570263</v>
      </c>
      <c r="I38">
        <v>8373</v>
      </c>
      <c r="J38" s="5">
        <f>I38-G38</f>
        <v>60.216113242973734</v>
      </c>
      <c r="K38" s="7">
        <f>J38/I38</f>
        <v>7.1917010919591226E-3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PD_Tech_1</dc:creator>
  <cp:lastModifiedBy>Duncan Brown</cp:lastModifiedBy>
  <dcterms:created xsi:type="dcterms:W3CDTF">2018-09-20T09:15:28Z</dcterms:created>
  <dcterms:modified xsi:type="dcterms:W3CDTF">2018-10-23T08:30:33Z</dcterms:modified>
</cp:coreProperties>
</file>