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15" windowWidth="19875" windowHeight="7200"/>
  </bookViews>
  <sheets>
    <sheet name="alignment report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N18" i="1"/>
  <c r="O18" s="1"/>
  <c r="P18"/>
  <c r="Q18"/>
  <c r="N19"/>
  <c r="O19" s="1"/>
  <c r="S19" s="1"/>
  <c r="P19"/>
  <c r="R19" s="1"/>
  <c r="Q19"/>
  <c r="N20"/>
  <c r="O20"/>
  <c r="R20" s="1"/>
  <c r="P20"/>
  <c r="Q20"/>
  <c r="S20"/>
  <c r="N21"/>
  <c r="O21" s="1"/>
  <c r="S21" s="1"/>
  <c r="P21"/>
  <c r="R21" s="1"/>
  <c r="Q21"/>
  <c r="N22"/>
  <c r="O22"/>
  <c r="R22" s="1"/>
  <c r="P22"/>
  <c r="Q22"/>
  <c r="S22"/>
  <c r="N23"/>
  <c r="O23" s="1"/>
  <c r="S23" s="1"/>
  <c r="P23"/>
  <c r="Q23"/>
  <c r="N24"/>
  <c r="O24"/>
  <c r="R24" s="1"/>
  <c r="P24"/>
  <c r="Q24"/>
  <c r="S24"/>
  <c r="N25"/>
  <c r="O25" s="1"/>
  <c r="S25" s="1"/>
  <c r="P25"/>
  <c r="Q25"/>
  <c r="N26"/>
  <c r="O26"/>
  <c r="R26" s="1"/>
  <c r="P26"/>
  <c r="Q26"/>
  <c r="S26"/>
  <c r="N27"/>
  <c r="O27" s="1"/>
  <c r="S27" s="1"/>
  <c r="P27"/>
  <c r="Q27"/>
  <c r="N28"/>
  <c r="O28"/>
  <c r="R28" s="1"/>
  <c r="P28"/>
  <c r="Q28"/>
  <c r="S28"/>
  <c r="N29"/>
  <c r="O29" s="1"/>
  <c r="S29" s="1"/>
  <c r="P29"/>
  <c r="Q29"/>
  <c r="N30"/>
  <c r="O30"/>
  <c r="R30" s="1"/>
  <c r="P30"/>
  <c r="Q30"/>
  <c r="S30"/>
  <c r="N31"/>
  <c r="O31" s="1"/>
  <c r="S31" s="1"/>
  <c r="P31"/>
  <c r="Q31"/>
  <c r="N32"/>
  <c r="O32"/>
  <c r="R32" s="1"/>
  <c r="P32"/>
  <c r="Q32"/>
  <c r="S32"/>
  <c r="N33"/>
  <c r="O33" s="1"/>
  <c r="S33" s="1"/>
  <c r="P33"/>
  <c r="Q33"/>
  <c r="N34"/>
  <c r="O34"/>
  <c r="R34" s="1"/>
  <c r="P34"/>
  <c r="Q34"/>
  <c r="S34"/>
  <c r="N35"/>
  <c r="O35" s="1"/>
  <c r="S35" s="1"/>
  <c r="P35"/>
  <c r="Q35"/>
  <c r="N36"/>
  <c r="O36"/>
  <c r="R36" s="1"/>
  <c r="P36"/>
  <c r="Q36"/>
  <c r="S36"/>
  <c r="N37"/>
  <c r="O37" s="1"/>
  <c r="S37" s="1"/>
  <c r="P37"/>
  <c r="Q37"/>
  <c r="N38"/>
  <c r="O38"/>
  <c r="R38" s="1"/>
  <c r="P38"/>
  <c r="Q38"/>
  <c r="S38"/>
  <c r="N39"/>
  <c r="O39" s="1"/>
  <c r="S39" s="1"/>
  <c r="P39"/>
  <c r="Q39"/>
  <c r="N40"/>
  <c r="O40"/>
  <c r="S40" s="1"/>
  <c r="P40"/>
  <c r="Q40"/>
  <c r="N41"/>
  <c r="O41" s="1"/>
  <c r="S41" s="1"/>
  <c r="P41"/>
  <c r="R41" s="1"/>
  <c r="Q41"/>
  <c r="N42"/>
  <c r="O42" s="1"/>
  <c r="P42"/>
  <c r="Q42"/>
  <c r="N43"/>
  <c r="O43" s="1"/>
  <c r="S43" s="1"/>
  <c r="P43"/>
  <c r="Q43"/>
  <c r="N44"/>
  <c r="O44" s="1"/>
  <c r="P44"/>
  <c r="Q44"/>
  <c r="AA8"/>
  <c r="S18" l="1"/>
  <c r="R18"/>
  <c r="R37"/>
  <c r="R31"/>
  <c r="R29"/>
  <c r="R27"/>
  <c r="R25"/>
  <c r="R23"/>
  <c r="S42"/>
  <c r="R42"/>
  <c r="R39"/>
  <c r="R35"/>
  <c r="R33"/>
  <c r="R43"/>
  <c r="S44"/>
  <c r="R44"/>
  <c r="R40"/>
  <c r="S3"/>
  <c r="AB8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Q3"/>
  <c r="Q4"/>
  <c r="Q5"/>
  <c r="P3"/>
  <c r="R3" s="1"/>
  <c r="P5"/>
  <c r="P4"/>
  <c r="N5" l="1"/>
  <c r="N6"/>
  <c r="O6" s="1"/>
  <c r="N7"/>
  <c r="O7" s="1"/>
  <c r="N8"/>
  <c r="N9"/>
  <c r="O9" s="1"/>
  <c r="N10"/>
  <c r="O10" s="1"/>
  <c r="N11"/>
  <c r="O11" s="1"/>
  <c r="N12"/>
  <c r="O12" s="1"/>
  <c r="N13"/>
  <c r="N14"/>
  <c r="O14" s="1"/>
  <c r="N15"/>
  <c r="N16"/>
  <c r="O16" s="1"/>
  <c r="N17"/>
  <c r="N4"/>
  <c r="O4" s="1"/>
  <c r="R4" l="1"/>
  <c r="S4" s="1"/>
  <c r="S14"/>
  <c r="R14"/>
  <c r="S10"/>
  <c r="R10"/>
  <c r="S6"/>
  <c r="R6"/>
  <c r="S11"/>
  <c r="R11"/>
  <c r="S7"/>
  <c r="R7"/>
  <c r="S16"/>
  <c r="R16"/>
  <c r="S12"/>
  <c r="R12"/>
  <c r="S9"/>
  <c r="R9"/>
  <c r="O5"/>
  <c r="O13"/>
  <c r="O17"/>
  <c r="O8"/>
  <c r="O15"/>
  <c r="T8" l="1"/>
  <c r="T9" s="1"/>
  <c r="AA9" s="1"/>
  <c r="R8"/>
  <c r="S8" s="1"/>
  <c r="R15"/>
  <c r="S15" s="1"/>
  <c r="R17"/>
  <c r="S17" s="1"/>
  <c r="R5"/>
  <c r="S5" s="1"/>
  <c r="R13"/>
  <c r="S13" s="1"/>
  <c r="T10" l="1"/>
  <c r="AA10" s="1"/>
  <c r="U9"/>
  <c r="AB9" s="1"/>
  <c r="Z9"/>
  <c r="W9"/>
  <c r="Y9"/>
  <c r="T11"/>
  <c r="AA11" s="1"/>
  <c r="Y10"/>
  <c r="Z10"/>
  <c r="W10"/>
  <c r="U10"/>
  <c r="AB10" s="1"/>
  <c r="V9" l="1"/>
  <c r="X9" s="1"/>
  <c r="AD9" s="1"/>
  <c r="V10"/>
  <c r="T12"/>
  <c r="AA12" s="1"/>
  <c r="U11"/>
  <c r="AB11" s="1"/>
  <c r="Y11"/>
  <c r="Z11"/>
  <c r="W11"/>
  <c r="X10" l="1"/>
  <c r="AD10" s="1"/>
  <c r="V11"/>
  <c r="T13"/>
  <c r="AA13" s="1"/>
  <c r="Z12"/>
  <c r="W12"/>
  <c r="U12"/>
  <c r="AB12" s="1"/>
  <c r="Y12"/>
  <c r="X11" l="1"/>
  <c r="AD11" s="1"/>
  <c r="V12"/>
  <c r="T14"/>
  <c r="Y13"/>
  <c r="Z13"/>
  <c r="W13"/>
  <c r="U13"/>
  <c r="AB13" s="1"/>
  <c r="AA14" l="1"/>
  <c r="T15"/>
  <c r="X12"/>
  <c r="AD12" s="1"/>
  <c r="V13"/>
  <c r="Y14"/>
  <c r="Z14"/>
  <c r="W14"/>
  <c r="U14"/>
  <c r="AB14" s="1"/>
  <c r="W15" l="1"/>
  <c r="X15"/>
  <c r="T16"/>
  <c r="AD15"/>
  <c r="AB15"/>
  <c r="Y15"/>
  <c r="U15"/>
  <c r="Z15"/>
  <c r="AA15"/>
  <c r="V15"/>
  <c r="X13"/>
  <c r="AD13" s="1"/>
  <c r="V14"/>
  <c r="V16" l="1"/>
  <c r="X16"/>
  <c r="AD16"/>
  <c r="AB16"/>
  <c r="Y16"/>
  <c r="W16"/>
  <c r="U16"/>
  <c r="Z16"/>
  <c r="AA16"/>
  <c r="T17"/>
  <c r="X14"/>
  <c r="AD14" s="1"/>
  <c r="U17" l="1"/>
  <c r="X17"/>
  <c r="V17"/>
  <c r="AD17"/>
  <c r="AA17"/>
  <c r="T18"/>
  <c r="W17"/>
  <c r="Y17"/>
  <c r="AB17"/>
  <c r="Z17"/>
  <c r="X18" l="1"/>
  <c r="V18"/>
  <c r="T19"/>
  <c r="AA18"/>
  <c r="Y18"/>
  <c r="W18"/>
  <c r="U18"/>
  <c r="AB18"/>
  <c r="Z18"/>
  <c r="AD18"/>
  <c r="Y19" l="1"/>
  <c r="W19"/>
  <c r="U19"/>
  <c r="AB19"/>
  <c r="Z19"/>
  <c r="X19"/>
  <c r="V19"/>
  <c r="T20"/>
  <c r="AA19"/>
  <c r="AD19"/>
  <c r="Z20" l="1"/>
  <c r="AD20"/>
  <c r="X20"/>
  <c r="T21"/>
  <c r="AA20"/>
  <c r="V20"/>
  <c r="Y20"/>
  <c r="W20"/>
  <c r="U20"/>
  <c r="AB20"/>
  <c r="T22" l="1"/>
  <c r="W21"/>
  <c r="U21"/>
  <c r="X21"/>
  <c r="V21"/>
  <c r="Y21"/>
  <c r="AB21"/>
  <c r="Z21"/>
  <c r="AD21"/>
  <c r="AA21"/>
  <c r="W22" l="1"/>
  <c r="U22"/>
  <c r="AB22"/>
  <c r="Z22"/>
  <c r="AD22"/>
  <c r="AA22"/>
  <c r="Y22"/>
  <c r="X22"/>
  <c r="V22"/>
  <c r="T23"/>
  <c r="Z23" l="1"/>
  <c r="AD23"/>
  <c r="V23"/>
  <c r="T24"/>
  <c r="AA23"/>
  <c r="Y23"/>
  <c r="AB23"/>
  <c r="W23"/>
  <c r="U23"/>
  <c r="X23"/>
  <c r="U24" l="1"/>
  <c r="AB24"/>
  <c r="T25"/>
  <c r="AD24"/>
  <c r="X24"/>
  <c r="Z24"/>
  <c r="AA24"/>
  <c r="V24"/>
  <c r="Y24"/>
  <c r="W24"/>
  <c r="Y25" l="1"/>
  <c r="AB25"/>
  <c r="Z25"/>
  <c r="AD25"/>
  <c r="AA25"/>
  <c r="U25"/>
  <c r="X25"/>
  <c r="V25"/>
  <c r="T26"/>
  <c r="W25"/>
  <c r="AB26" l="1"/>
  <c r="Z26"/>
  <c r="AD26"/>
  <c r="X26"/>
  <c r="V26"/>
  <c r="T27"/>
  <c r="Y26"/>
  <c r="AA26"/>
  <c r="W26"/>
  <c r="U26"/>
  <c r="AA27" l="1"/>
  <c r="U27"/>
  <c r="AB27"/>
  <c r="W27"/>
  <c r="AD27"/>
  <c r="X27"/>
  <c r="Z27"/>
  <c r="T28"/>
  <c r="V27"/>
  <c r="Y27"/>
  <c r="T29" l="1"/>
  <c r="AD28"/>
  <c r="X28"/>
  <c r="Z28"/>
  <c r="AA28"/>
  <c r="V28"/>
  <c r="Y28"/>
  <c r="W28"/>
  <c r="U28"/>
  <c r="AB28"/>
  <c r="T30" l="1"/>
  <c r="W29"/>
  <c r="Y29"/>
  <c r="AB29"/>
  <c r="Z29"/>
  <c r="U29"/>
  <c r="X29"/>
  <c r="V29"/>
  <c r="AD29"/>
  <c r="AA29"/>
  <c r="Y30" l="1"/>
  <c r="W30"/>
  <c r="U30"/>
  <c r="AB30"/>
  <c r="Z30"/>
  <c r="AD30"/>
  <c r="X30"/>
  <c r="V30"/>
  <c r="T31"/>
  <c r="AA30"/>
  <c r="AA31" l="1"/>
  <c r="Y31"/>
  <c r="AD31"/>
  <c r="T32"/>
  <c r="W31"/>
  <c r="U31"/>
  <c r="AB31"/>
  <c r="X31"/>
  <c r="V31"/>
  <c r="Z31"/>
  <c r="Z32" l="1"/>
  <c r="V32"/>
  <c r="Y32"/>
  <c r="W32"/>
  <c r="U32"/>
  <c r="X32"/>
  <c r="AD32"/>
  <c r="AB32"/>
  <c r="T33"/>
  <c r="AA32"/>
  <c r="W33" l="1"/>
  <c r="AD33"/>
  <c r="T34"/>
  <c r="AB33"/>
  <c r="Y33"/>
  <c r="X33"/>
  <c r="Z33"/>
  <c r="U33"/>
  <c r="AA33"/>
  <c r="V33"/>
  <c r="W34" l="1"/>
  <c r="U34"/>
  <c r="AB34"/>
  <c r="Z34"/>
  <c r="AD34"/>
  <c r="X34"/>
  <c r="V34"/>
  <c r="T35"/>
  <c r="AA34"/>
  <c r="Y34"/>
  <c r="V35" l="1"/>
  <c r="T36"/>
  <c r="Y35"/>
  <c r="AD35"/>
  <c r="AA35"/>
  <c r="U35"/>
  <c r="AB35"/>
  <c r="W35"/>
  <c r="Z35"/>
  <c r="X35"/>
  <c r="X36" l="1"/>
  <c r="AD36"/>
  <c r="T37"/>
  <c r="Z36"/>
  <c r="Y36"/>
  <c r="AA36"/>
  <c r="V36"/>
  <c r="U36"/>
  <c r="W36"/>
  <c r="AB36"/>
  <c r="AD37" l="1"/>
  <c r="T38"/>
  <c r="AA37"/>
  <c r="Y37"/>
  <c r="AB37"/>
  <c r="W37"/>
  <c r="U37"/>
  <c r="X37"/>
  <c r="Z37"/>
  <c r="V37"/>
  <c r="Z38" l="1"/>
  <c r="U38"/>
  <c r="AB38"/>
  <c r="V38"/>
  <c r="AD38"/>
  <c r="X38"/>
  <c r="AA38"/>
  <c r="T39"/>
  <c r="W38"/>
  <c r="Y38"/>
  <c r="V39" l="1"/>
  <c r="AB39"/>
  <c r="AA39"/>
  <c r="X39"/>
  <c r="W39"/>
  <c r="Y39"/>
  <c r="Z39"/>
  <c r="U39"/>
</calcChain>
</file>

<file path=xl/sharedStrings.xml><?xml version="1.0" encoding="utf-8"?>
<sst xmlns="http://schemas.openxmlformats.org/spreadsheetml/2006/main" count="100" uniqueCount="28">
  <si>
    <t>Tangente</t>
  </si>
  <si>
    <t>POB</t>
  </si>
  <si>
    <t>---</t>
  </si>
  <si>
    <t>TS</t>
  </si>
  <si>
    <t>Clothoid</t>
  </si>
  <si>
    <t>SPI</t>
  </si>
  <si>
    <t>2.3921g</t>
  </si>
  <si>
    <t>Gauche</t>
  </si>
  <si>
    <t>SC</t>
  </si>
  <si>
    <t>Courbe</t>
  </si>
  <si>
    <t>PC</t>
  </si>
  <si>
    <t>PI</t>
  </si>
  <si>
    <t>13.9850g</t>
  </si>
  <si>
    <t>CC</t>
  </si>
  <si>
    <t>PT</t>
  </si>
  <si>
    <t>CS</t>
  </si>
  <si>
    <t>4.9308g</t>
  </si>
  <si>
    <t>ST</t>
  </si>
  <si>
    <t>POE</t>
  </si>
  <si>
    <t xml:space="preserve">* BENTLEY HORIZONTAL ALIGNMENT TO ASCII </t>
  </si>
  <si>
    <t xml:space="preserve">* Alignment name: Test </t>
  </si>
  <si>
    <t xml:space="preserve">* Alignment description:  </t>
  </si>
  <si>
    <t xml:space="preserve">* Alignment style: PD-N-ALI-CL </t>
  </si>
  <si>
    <t xml:space="preserve">* Input Factor: 1.00000000 </t>
  </si>
  <si>
    <t xml:space="preserve">* </t>
  </si>
  <si>
    <t xml:space="preserve">{ TYPE STATION RADIUS X_CRD Y_CRD DIRECTION SPI_LENGTH </t>
  </si>
  <si>
    <t>Copy / past (from txt file)</t>
  </si>
  <si>
    <t>Don't Change !!!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</si>
</sst>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2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0" fontId="0" fillId="34" borderId="0" xfId="0" applyFill="1"/>
    <xf numFmtId="0" fontId="0" fillId="33" borderId="0" xfId="0" applyFill="1" applyAlignment="1">
      <alignment horizontal="center"/>
    </xf>
    <xf numFmtId="0" fontId="17" fillId="35" borderId="0" xfId="0" applyFont="1" applyFill="1" applyAlignment="1">
      <alignment horizontal="center"/>
    </xf>
    <xf numFmtId="0" fontId="0" fillId="36" borderId="0" xfId="0" applyFill="1"/>
    <xf numFmtId="0" fontId="0" fillId="0" borderId="10" xfId="0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514351</xdr:colOff>
      <xdr:row>2</xdr:row>
      <xdr:rowOff>200024</xdr:rowOff>
    </xdr:from>
    <xdr:ext cx="1676400" cy="381001"/>
    <xdr:sp macro="" textlink="">
      <xdr:nvSpPr>
        <xdr:cNvPr id="2" name="ZoneTexte 1"/>
        <xdr:cNvSpPr txBox="1"/>
      </xdr:nvSpPr>
      <xdr:spPr>
        <a:xfrm>
          <a:off x="12144376" y="581024"/>
          <a:ext cx="1676400" cy="381001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/>
            <a:t>Copy / Paste to txt file</a:t>
          </a:r>
        </a:p>
      </xdr:txBody>
    </xdr:sp>
    <xdr:clientData/>
  </xdr:oneCellAnchor>
  <xdr:twoCellAnchor>
    <xdr:from>
      <xdr:col>26</xdr:col>
      <xdr:colOff>714375</xdr:colOff>
      <xdr:row>0</xdr:row>
      <xdr:rowOff>171450</xdr:rowOff>
    </xdr:from>
    <xdr:to>
      <xdr:col>29</xdr:col>
      <xdr:colOff>104775</xdr:colOff>
      <xdr:row>3</xdr:row>
      <xdr:rowOff>9525</xdr:rowOff>
    </xdr:to>
    <xdr:cxnSp macro="">
      <xdr:nvCxnSpPr>
        <xdr:cNvPr id="4" name="Connecteur droit avec flèche 3"/>
        <xdr:cNvCxnSpPr/>
      </xdr:nvCxnSpPr>
      <xdr:spPr>
        <a:xfrm flipV="1">
          <a:off x="13811250" y="171450"/>
          <a:ext cx="742950" cy="419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topLeftCell="C1" workbookViewId="0">
      <selection activeCell="Y24" sqref="Y24"/>
    </sheetView>
  </sheetViews>
  <sheetFormatPr baseColWidth="10" defaultColWidth="9.140625" defaultRowHeight="15"/>
  <cols>
    <col min="1" max="1" width="9.28515625" bestFit="1" customWidth="1"/>
    <col min="2" max="2" width="4.7109375" bestFit="1" customWidth="1"/>
    <col min="3" max="3" width="3.7109375" bestFit="1" customWidth="1"/>
    <col min="4" max="4" width="10" bestFit="1" customWidth="1"/>
    <col min="5" max="6" width="11" bestFit="1" customWidth="1"/>
    <col min="7" max="7" width="4" bestFit="1" customWidth="1"/>
    <col min="8" max="8" width="7" bestFit="1" customWidth="1"/>
    <col min="9" max="9" width="8.5703125" bestFit="1" customWidth="1"/>
    <col min="10" max="10" width="7.5703125" bestFit="1" customWidth="1"/>
    <col min="11" max="11" width="7" bestFit="1" customWidth="1"/>
    <col min="12" max="12" width="5" bestFit="1" customWidth="1"/>
    <col min="13" max="13" width="1.42578125" style="2" customWidth="1"/>
    <col min="14" max="15" width="2" bestFit="1" customWidth="1"/>
    <col min="16" max="17" width="12" bestFit="1" customWidth="1"/>
    <col min="18" max="18" width="16.7109375" bestFit="1" customWidth="1"/>
    <col min="19" max="19" width="14.85546875" bestFit="1" customWidth="1"/>
    <col min="20" max="20" width="2" bestFit="1" customWidth="1"/>
    <col min="21" max="21" width="4.7109375" bestFit="1" customWidth="1"/>
    <col min="22" max="22" width="3.85546875" bestFit="1" customWidth="1"/>
    <col min="23" max="23" width="10" bestFit="1" customWidth="1"/>
    <col min="24" max="24" width="4" bestFit="1" customWidth="1"/>
    <col min="25" max="26" width="11" bestFit="1" customWidth="1"/>
    <col min="27" max="27" width="12" bestFit="1" customWidth="1"/>
    <col min="28" max="28" width="7" bestFit="1" customWidth="1"/>
    <col min="29" max="29" width="1.28515625" style="2" customWidth="1"/>
  </cols>
  <sheetData>
    <row r="1" spans="1:35">
      <c r="AD1" s="5" t="s">
        <v>19</v>
      </c>
      <c r="AE1" s="5"/>
      <c r="AF1" s="5"/>
      <c r="AG1" s="5"/>
      <c r="AH1" s="5"/>
      <c r="AI1" s="5"/>
    </row>
    <row r="2" spans="1:3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4" t="s">
        <v>27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D2" s="5" t="s">
        <v>24</v>
      </c>
      <c r="AE2" s="5"/>
      <c r="AF2" s="5"/>
      <c r="AG2" s="5"/>
      <c r="AH2" s="5"/>
      <c r="AI2" s="5"/>
    </row>
    <row r="3" spans="1:35" ht="15.75" thickBot="1">
      <c r="C3" s="6"/>
      <c r="D3" s="6"/>
      <c r="E3" s="6"/>
      <c r="F3" s="6"/>
      <c r="G3" s="6"/>
      <c r="H3" s="6"/>
      <c r="I3" s="6"/>
      <c r="J3" s="6"/>
      <c r="K3" s="6"/>
      <c r="L3" s="6"/>
      <c r="P3" t="str">
        <f>+IF(B3="POB",IFERROR(MOD(2*ATAN((E3-E4)/((F3-F4)+SQRT((E3-E4)^2+(F3-F4)^2)))*200/PI(),400),200),IF(B3="TS",IFERROR(MOD(2*ATAN((E2-E3)/((F2-F3)+SQRT((E2-E3)^2+(F2-F3)^2)))*200/PI(),400),200),IF(B3="CS",IFERROR(MOD(2*ATAN((#REF!-E3)/((#REF!-F3)+SQRT((#REF!-E3)^2+(#REF!-F3)^2)))*200/PI(),400),200),IF(B3="ST",IFERROR(MOD(2*ATAN((E3-E5)/((F3-F5)+SQRT((E3-E5)^2+(F3-F5)^2)))*200/PI(),400),200),IF(B3="POE",IFERROR(MOD(2*ATAN((E1-E3)/((F1-F3)+SQRT((E1-E3)^2+(F1-F3)^2)))*200/PI(),400),200),"")))))</f>
        <v/>
      </c>
      <c r="Q3" t="str">
        <f t="shared" ref="Q1:Q5" si="0">+IF(B3="SC",IFERROR(MOD(2*ATAN((E3-E5)/((F3-F5)+SQRT((E3-E5)^2+(F3-F5)^2)))*200/PI(),400),200),"")</f>
        <v/>
      </c>
      <c r="R3" t="str">
        <f t="shared" ref="R1:R3" si="1">IF(OR(ISNUMBER(P3),ISNUMBER(O3)),P3&amp;Q3,"")</f>
        <v/>
      </c>
      <c r="S3" t="str">
        <f t="shared" ref="S1:S3" si="2">IF(ISNUMBER(O3),CONCATENATE(TEXT(ROUNDDOWN(ABS(R3),0),"00"),"^",TEXT(ROUNDDOWN(ABS((R3-ROUNDDOWN(R3,0))*60),0),"00"),"'",TEXT(TRUNC((ABS((R3-ROUNDDOWN(R3,0))*60)-ROUNDDOWN(ABS((R3-ROUNDDOWN(R3,0))*60),0))*60,2),"00.0000"),""""),"")</f>
        <v/>
      </c>
      <c r="AD3" s="5" t="s">
        <v>20</v>
      </c>
      <c r="AE3" s="5"/>
      <c r="AF3" s="5"/>
      <c r="AG3" s="5"/>
      <c r="AH3" s="5"/>
      <c r="AI3" s="5"/>
    </row>
    <row r="4" spans="1:35" ht="15.75" thickTop="1">
      <c r="A4" t="s">
        <v>0</v>
      </c>
      <c r="B4" t="s">
        <v>1</v>
      </c>
      <c r="D4" s="1">
        <v>11407.041999999999</v>
      </c>
      <c r="E4" s="1">
        <v>149463.84299999999</v>
      </c>
      <c r="F4" s="1">
        <v>236942.253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N4">
        <f>+IF(ISBLANK(A4)=FALSE,IF(OR(B4="POB",B4="POE",B4="TS",B4="ST",B4="SC",B4="CS"),1,""),"")</f>
        <v>1</v>
      </c>
      <c r="O4">
        <f>+IF(ISNUMBER(N4),N4,"")</f>
        <v>1</v>
      </c>
      <c r="P4">
        <f>+IF(B4="POB",IFERROR(MOD(2*ATAN((E4-E5)/((F4-F5)+SQRT((E4-E5)^2+(F4-F5)^2)))*200/PI(),400),200),IF(B4="TS",IFERROR(MOD(2*ATAN((E3-E4)/((F3-F4)+SQRT((E3-E4)^2+(F3-F4)^2)))*200/PI(),400),200),IF(B4="CS",IFERROR(MOD(2*ATAN((E1-E4)/((F1-F4)+SQRT((E1-E4)^2+(F1-F4)^2)))*200/PI(),400),200),IF(B4="ST",IFERROR(MOD(2*ATAN((E4-E6)/((F4-F6)+SQRT((E4-E6)^2+(F4-F6)^2)))*200/PI(),400),200),IF(B4="POE",IFERROR(MOD(2*ATAN((E2-E4)/((F2-F4)+SQRT((E2-E4)^2+(F2-F4)^2)))*200/PI(),400),200),"")))))</f>
        <v>220.83306403377844</v>
      </c>
      <c r="Q4" t="str">
        <f t="shared" si="0"/>
        <v/>
      </c>
      <c r="R4" t="str">
        <f>IF(OR(ISNUMBER(P4),ISNUMBER(O4)),P4&amp;Q4,"")</f>
        <v>220.833064033778</v>
      </c>
      <c r="S4" t="str">
        <f>IF(ISNUMBER(O4),CONCATENATE(TEXT(ROUNDDOWN(ABS(R4),0),"00"),"^",TEXT(ROUNDDOWN(ABS((R4-ROUNDDOWN(R4,0))*60),0),"00"),"'",TEXT(TRUNC((ABS((R4-ROUNDDOWN(R4,0))*60)-ROUNDDOWN(ABS((R4-ROUNDDOWN(R4,0))*60),0))*60,2),"00.0000"),""""),"")</f>
        <v>220^49'59.0300"</v>
      </c>
      <c r="AD4" s="5" t="s">
        <v>21</v>
      </c>
      <c r="AE4" s="5"/>
      <c r="AF4" s="5"/>
      <c r="AG4" s="5"/>
      <c r="AH4" s="5"/>
      <c r="AI4" s="5"/>
    </row>
    <row r="5" spans="1:35">
      <c r="A5" t="s">
        <v>0</v>
      </c>
      <c r="B5" t="s">
        <v>3</v>
      </c>
      <c r="D5" s="1">
        <v>11412.221</v>
      </c>
      <c r="E5" s="1">
        <v>149465.508</v>
      </c>
      <c r="F5" s="1">
        <v>236947.158</v>
      </c>
      <c r="G5" t="s">
        <v>2</v>
      </c>
      <c r="H5" t="s">
        <v>2</v>
      </c>
      <c r="I5" t="s">
        <v>2</v>
      </c>
      <c r="J5" t="s">
        <v>2</v>
      </c>
      <c r="K5" t="s">
        <v>2</v>
      </c>
      <c r="L5" t="s">
        <v>2</v>
      </c>
      <c r="N5">
        <f t="shared" ref="N5:N25" si="3">+IF(ISBLANK(A5)=FALSE,IF(OR(B5="POB",B5="POE",B5="TS",B5="ST",B5="SC",B5="CS"),1,""),"")</f>
        <v>1</v>
      </c>
      <c r="O5">
        <f>+IF(ISNUMBER(N5),SUM($N$4:N5),"")</f>
        <v>2</v>
      </c>
      <c r="P5">
        <f t="shared" ref="P5" si="4">+IF(B5="POB",IFERROR(MOD(2*ATAN((E5-E6)/((F5-F6)+SQRT((E5-E6)^2+(F5-F6)^2)))*200/PI(),400),200),IF(B5="TS",IFERROR(MOD(2*ATAN((E4-E5)/((F4-F5)+SQRT((E4-E5)^2+(F4-F5)^2)))*200/PI(),400),200),IF(B5="CS",IFERROR(MOD(2*ATAN((E2-E5)/((F2-F5)+SQRT((E2-E5)^2+(F2-F5)^2)))*200/PI(),400),200),IF(B5="ST",IFERROR(MOD(2*ATAN((E5-E7)/((F5-F7)+SQRT((E5-E7)^2+(F5-F7)^2)))*200/PI(),400),200),IF(B5="POE",IFERROR(MOD(2*ATAN((E3-E5)/((F3-F5)+SQRT((E3-E5)^2+(F3-F5)^2)))*200/PI(),400),200),"")))))</f>
        <v>220.83306403377844</v>
      </c>
      <c r="Q5" t="str">
        <f t="shared" si="0"/>
        <v/>
      </c>
      <c r="R5" t="str">
        <f t="shared" ref="R5:R28" si="5">IF(OR(ISNUMBER(P5),ISNUMBER(O5)),P5&amp;Q5,"")</f>
        <v>220.833064033778</v>
      </c>
      <c r="S5" t="str">
        <f t="shared" ref="S5:S21" si="6">IF(ISNUMBER(O5),CONCATENATE(TEXT(ROUNDDOWN(ABS(R5),0),"00"),"^",TEXT(ROUNDDOWN(ABS((R5-ROUNDDOWN(R5,0))*60),0),"00"),"'",TEXT(TRUNC((ABS((R5-ROUNDDOWN(R5,0))*60)-ROUNDDOWN(ABS((R5-ROUNDDOWN(R5,0))*60),0))*60,2),"00.0000"),""""),"")</f>
        <v>220^49'59.0300"</v>
      </c>
      <c r="AD5" s="5" t="s">
        <v>22</v>
      </c>
      <c r="AE5" s="5"/>
      <c r="AF5" s="5"/>
      <c r="AG5" s="5"/>
      <c r="AH5" s="5"/>
      <c r="AI5" s="5"/>
    </row>
    <row r="6" spans="1:35">
      <c r="A6" t="s">
        <v>4</v>
      </c>
      <c r="D6" s="1"/>
      <c r="E6" s="1"/>
      <c r="F6" s="1"/>
      <c r="N6" t="str">
        <f t="shared" si="3"/>
        <v/>
      </c>
      <c r="O6" t="str">
        <f>+IF(ISNUMBER(N6),SUM($N$4:N6),"")</f>
        <v/>
      </c>
      <c r="P6" t="str">
        <f t="shared" ref="P6:P28" si="7">+IF(B6="POB",IFERROR(MOD(2*ATAN((E6-E7)/((F6-F7)+SQRT((E6-E7)^2+(F6-F7)^2)))*200/PI(),400),200),IF(B6="TS",IFERROR(MOD(2*ATAN((E5-E6)/((F5-F6)+SQRT((E5-E6)^2+(F5-F6)^2)))*200/PI(),400),200),IF(B6="CS",IFERROR(MOD(2*ATAN((E3-E6)/((F3-F6)+SQRT((E3-E6)^2+(F3-F6)^2)))*200/PI(),400),200),IF(B6="ST",IFERROR(MOD(2*ATAN((E6-E8)/((F6-F8)+SQRT((E6-E8)^2+(F6-F8)^2)))*200/PI(),400),200),IF(B6="POE",IFERROR(MOD(2*ATAN((E4-E6)/((F4-F6)+SQRT((E4-E6)^2+(F4-F6)^2)))*200/PI(),400),200),"")))))</f>
        <v/>
      </c>
      <c r="Q6" t="str">
        <f t="shared" ref="Q6:Q28" si="8">+IF(B6="SC",IFERROR(MOD(2*ATAN((E6-E8)/((F6-F8)+SQRT((E6-E8)^2+(F6-F8)^2)))*200/PI(),400),200),"")</f>
        <v/>
      </c>
      <c r="R6" t="str">
        <f t="shared" si="5"/>
        <v/>
      </c>
      <c r="S6" t="str">
        <f t="shared" si="6"/>
        <v/>
      </c>
      <c r="AD6" s="5" t="s">
        <v>23</v>
      </c>
      <c r="AE6" s="5"/>
      <c r="AF6" s="5"/>
      <c r="AG6" s="5"/>
      <c r="AH6" s="5"/>
      <c r="AI6" s="5"/>
    </row>
    <row r="7" spans="1:35">
      <c r="A7" t="s">
        <v>4</v>
      </c>
      <c r="C7" t="s">
        <v>5</v>
      </c>
      <c r="D7" s="1"/>
      <c r="E7" s="1">
        <v>149470.98199999999</v>
      </c>
      <c r="F7" s="1">
        <v>236963.28899999999</v>
      </c>
      <c r="G7" t="s">
        <v>2</v>
      </c>
      <c r="H7">
        <v>25.550999999999998</v>
      </c>
      <c r="I7" t="s">
        <v>6</v>
      </c>
      <c r="J7" t="s">
        <v>7</v>
      </c>
      <c r="K7">
        <v>12.775</v>
      </c>
      <c r="L7">
        <v>0.08</v>
      </c>
      <c r="N7" t="str">
        <f t="shared" si="3"/>
        <v/>
      </c>
      <c r="O7" t="str">
        <f>+IF(ISNUMBER(N7),SUM($N$4:N7),"")</f>
        <v/>
      </c>
      <c r="P7" t="str">
        <f t="shared" si="7"/>
        <v/>
      </c>
      <c r="Q7" t="str">
        <f t="shared" si="8"/>
        <v/>
      </c>
      <c r="R7" t="str">
        <f t="shared" si="5"/>
        <v/>
      </c>
      <c r="S7" t="str">
        <f t="shared" si="6"/>
        <v/>
      </c>
      <c r="AD7" s="5" t="s">
        <v>24</v>
      </c>
      <c r="AE7" s="5"/>
      <c r="AF7" s="5"/>
      <c r="AG7" s="5"/>
      <c r="AH7" s="5"/>
      <c r="AI7" s="5"/>
    </row>
    <row r="8" spans="1:35">
      <c r="A8" t="s">
        <v>4</v>
      </c>
      <c r="B8" t="s">
        <v>8</v>
      </c>
      <c r="D8" s="1">
        <v>11437.772000000001</v>
      </c>
      <c r="E8" s="1">
        <v>149474.01999999999</v>
      </c>
      <c r="F8" s="1">
        <v>236971.247</v>
      </c>
      <c r="G8" t="s">
        <v>2</v>
      </c>
      <c r="H8" t="s">
        <v>2</v>
      </c>
      <c r="I8" t="s">
        <v>2</v>
      </c>
      <c r="J8" t="s">
        <v>2</v>
      </c>
      <c r="K8" t="s">
        <v>2</v>
      </c>
      <c r="L8" t="s">
        <v>2</v>
      </c>
      <c r="N8">
        <f t="shared" si="3"/>
        <v>1</v>
      </c>
      <c r="O8">
        <f>+IF(ISNUMBER(N8),SUM($N$4:N8),"")</f>
        <v>3</v>
      </c>
      <c r="P8" t="str">
        <f t="shared" si="7"/>
        <v/>
      </c>
      <c r="Q8">
        <f t="shared" si="8"/>
        <v>223.22020087258389</v>
      </c>
      <c r="R8" t="str">
        <f t="shared" si="5"/>
        <v>223.220200872584</v>
      </c>
      <c r="S8" t="str">
        <f t="shared" si="6"/>
        <v>223^13'12.7200"</v>
      </c>
      <c r="T8">
        <f>+MAX(O4:O23)</f>
        <v>6</v>
      </c>
      <c r="AA8" t="str">
        <f ca="1">+IF(ISNUMBER(#REF!),OFFSET($O$4,MATCH(#REF!,$O$4:O20,0)-1,3)-200,"")</f>
        <v/>
      </c>
      <c r="AB8" t="str">
        <f ca="1">+IF(ISNUMBER(#REF!),IF(U8="TS",OFFSET($O$4,MATCH(#REF!,$O$4:O201,0)+1,-7),0),"")</f>
        <v/>
      </c>
      <c r="AD8" s="5" t="s">
        <v>25</v>
      </c>
      <c r="AE8" s="5"/>
      <c r="AF8" s="5"/>
      <c r="AG8" s="5"/>
      <c r="AH8" s="5"/>
      <c r="AI8" s="5"/>
    </row>
    <row r="9" spans="1:35">
      <c r="A9" t="s">
        <v>9</v>
      </c>
      <c r="B9" t="s">
        <v>10</v>
      </c>
      <c r="D9" s="1">
        <v>11437.772000000001</v>
      </c>
      <c r="E9" s="1">
        <v>149474.01999999999</v>
      </c>
      <c r="F9" s="1">
        <v>236971.247</v>
      </c>
      <c r="G9" t="s">
        <v>2</v>
      </c>
      <c r="H9" t="s">
        <v>2</v>
      </c>
      <c r="I9" t="s">
        <v>2</v>
      </c>
      <c r="J9" t="s">
        <v>2</v>
      </c>
      <c r="K9" t="s">
        <v>2</v>
      </c>
      <c r="L9" t="s">
        <v>2</v>
      </c>
      <c r="N9" t="str">
        <f t="shared" si="3"/>
        <v/>
      </c>
      <c r="O9" t="str">
        <f>+IF(ISNUMBER(N9),SUM($N$4:N9),"")</f>
        <v/>
      </c>
      <c r="P9" t="str">
        <f t="shared" si="7"/>
        <v/>
      </c>
      <c r="Q9" t="str">
        <f t="shared" si="8"/>
        <v/>
      </c>
      <c r="R9" t="str">
        <f t="shared" si="5"/>
        <v/>
      </c>
      <c r="S9" t="str">
        <f t="shared" si="6"/>
        <v/>
      </c>
      <c r="T9">
        <f>+IF(T8&lt;&gt;0,1,0)</f>
        <v>1</v>
      </c>
      <c r="U9" t="str">
        <f ca="1">+IF(ISNUMBER(T9),OFFSET($O$4,MATCH(T9,$O$4:O22,0)-1,-13),"")</f>
        <v>POB</v>
      </c>
      <c r="V9" t="str">
        <f ca="1">+IF(ISNUMBER(T9),IF(OR(LEFT(U9,1)="P",U9="ST"),"LIN",IF(OR(U9="TS",U9="CS"),"SPI",IF(U9="SC","CIR",""))),"")</f>
        <v>LIN</v>
      </c>
      <c r="W9">
        <f ca="1">+IF(ISNUMBER(T9),OFFSET($O$4,MATCH(T9,$O$4:O22,0)-1,-11),"")</f>
        <v>11407.041999999999</v>
      </c>
      <c r="X9">
        <f ca="1">+IF(ISNUMBER(T9),IF(V9="CIR",OFFSET($O$4,MATCH(T9,$O$4:O203,0)+1,-8),0),"")</f>
        <v>0</v>
      </c>
      <c r="Y9">
        <f ca="1">+IF(ISNUMBER(T9),OFFSET($O$4,MATCH(T9,$O$4:O22,0)-1,-10),"")</f>
        <v>149463.84299999999</v>
      </c>
      <c r="Z9">
        <f ca="1">+IF(ISNUMBER(T9),OFFSET($O$4,MATCH(T9,$O$4:O22,0)-1,-9),"")</f>
        <v>236942.253</v>
      </c>
      <c r="AA9">
        <f ca="1">+IF(ISNUMBER(T9),OFFSET($O$4,MATCH(T9,$O$4:O22,0)-1,3)-200,"")</f>
        <v>20.833064033777987</v>
      </c>
      <c r="AB9">
        <f ca="1">+IF(ISNUMBER(T9),IF(U9="TS",OFFSET($O$4,MATCH(T9,$O$4:O203,0)+1,-7),IF(U9="CS",OFFSET($O$4,MATCH(T9,$O$4:O203,0),-7),0)),"")</f>
        <v>0</v>
      </c>
      <c r="AD9" s="5" t="str">
        <f ca="1">IF(ISNUMBER(T9),V9&amp;" "&amp;W9&amp;" "&amp;X9&amp;" "&amp;Y9&amp;" "&amp;Z9&amp;" "&amp;AA9&amp;" "&amp;AB9,"")</f>
        <v>LIN 11407.042 0 149463.843 236942.253 20.833064033778 0</v>
      </c>
      <c r="AE9" s="5"/>
      <c r="AF9" s="5"/>
      <c r="AG9" s="5"/>
      <c r="AH9" s="5"/>
      <c r="AI9" s="5"/>
    </row>
    <row r="10" spans="1:35">
      <c r="A10" t="s">
        <v>9</v>
      </c>
      <c r="B10" t="s">
        <v>11</v>
      </c>
      <c r="D10" s="1">
        <v>11475.267</v>
      </c>
      <c r="E10" s="1">
        <v>149487.39499999999</v>
      </c>
      <c r="F10" s="1">
        <v>237006.27600000001</v>
      </c>
      <c r="G10">
        <v>340</v>
      </c>
      <c r="H10">
        <v>74.69</v>
      </c>
      <c r="I10" t="s">
        <v>12</v>
      </c>
      <c r="J10" t="s">
        <v>7</v>
      </c>
      <c r="K10" t="s">
        <v>2</v>
      </c>
      <c r="L10" t="s">
        <v>2</v>
      </c>
      <c r="N10" t="str">
        <f t="shared" si="3"/>
        <v/>
      </c>
      <c r="O10" t="str">
        <f>+IF(ISNUMBER(N10),SUM($N$4:N10),"")</f>
        <v/>
      </c>
      <c r="P10" t="str">
        <f t="shared" si="7"/>
        <v/>
      </c>
      <c r="Q10" t="str">
        <f t="shared" si="8"/>
        <v/>
      </c>
      <c r="R10" t="str">
        <f t="shared" si="5"/>
        <v/>
      </c>
      <c r="S10" t="str">
        <f t="shared" si="6"/>
        <v/>
      </c>
      <c r="T10">
        <f>+IF(T9&gt;0,IF(T9&lt;$T$8,T9+1,""),"")</f>
        <v>2</v>
      </c>
      <c r="U10" t="str">
        <f ca="1">+IF(ISNUMBER(T10),OFFSET($O$4,MATCH(T10,$O$4:O23,0)-1,-13),"")</f>
        <v>TS</v>
      </c>
      <c r="V10" t="str">
        <f t="shared" ref="V10:V20" ca="1" si="9">+IF(ISNUMBER(T10),IF(OR(LEFT(U10,1)="P",U10="ST"),"LIN",IF(OR(U10="TS",U10="CS"),"SPI",IF(U10="SC","CIR",""))),"")</f>
        <v>SPI</v>
      </c>
      <c r="W10">
        <f ca="1">+IF(ISNUMBER(T10),OFFSET($O$4,MATCH(T10,$O$4:O23,0)-1,-11),"")</f>
        <v>11412.221</v>
      </c>
      <c r="X10">
        <f ca="1">+IF(ISNUMBER(T10),IF(V10="CIR",OFFSET($O$4,MATCH(T10,$O$4:O204,0)+1,-8),0),"")</f>
        <v>0</v>
      </c>
      <c r="Y10">
        <f ca="1">+IF(ISNUMBER(T10),OFFSET($O$4,MATCH(T10,$O$4:O23,0)-1,-10),"")</f>
        <v>149465.508</v>
      </c>
      <c r="Z10">
        <f ca="1">+IF(ISNUMBER(T10),OFFSET($O$4,MATCH(T10,$O$4:O23,0)-1,-9),"")</f>
        <v>236947.158</v>
      </c>
      <c r="AA10">
        <f ca="1">+IF(ISNUMBER(T10),OFFSET($O$4,MATCH(T10,$O$4:O23,0)-1,3)-200,"")</f>
        <v>20.833064033777987</v>
      </c>
      <c r="AB10">
        <f ca="1">+IF(ISNUMBER(T10),IF(U10="TS",OFFSET($O$4,MATCH(T10,$O$4:O204,0)+1,-7),IF(U10="CS",OFFSET($O$4,MATCH(T10,$O$4:O204,0),-7),0)),"")</f>
        <v>25.550999999999998</v>
      </c>
      <c r="AD10" s="5" t="str">
        <f t="shared" ref="AD10:AD38" ca="1" si="10">IF(ISNUMBER(T10),V10&amp;" "&amp;W10&amp;" "&amp;X10&amp;" "&amp;Y10&amp;" "&amp;Z10&amp;" "&amp;AA10&amp;" "&amp;AB10,"")</f>
        <v>SPI 11412.221 0 149465.508 236947.158 20.833064033778 25.551</v>
      </c>
      <c r="AE10" s="5"/>
      <c r="AF10" s="5"/>
      <c r="AG10" s="5"/>
      <c r="AH10" s="5"/>
      <c r="AI10" s="5"/>
    </row>
    <row r="11" spans="1:35">
      <c r="A11" t="s">
        <v>9</v>
      </c>
      <c r="C11" t="s">
        <v>13</v>
      </c>
      <c r="D11" s="1"/>
      <c r="E11" s="1">
        <v>149791.655</v>
      </c>
      <c r="F11" s="1">
        <v>236849.97099999999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N11" t="str">
        <f t="shared" si="3"/>
        <v/>
      </c>
      <c r="O11" t="str">
        <f>+IF(ISNUMBER(N11),SUM($N$4:N11),"")</f>
        <v/>
      </c>
      <c r="P11" t="str">
        <f t="shared" si="7"/>
        <v/>
      </c>
      <c r="Q11" t="str">
        <f t="shared" si="8"/>
        <v/>
      </c>
      <c r="R11" t="str">
        <f t="shared" si="5"/>
        <v/>
      </c>
      <c r="S11" t="str">
        <f t="shared" si="6"/>
        <v/>
      </c>
      <c r="T11">
        <f>+IF(T10&gt;0,IF(T10&lt;$T$8,T10+1,""),"")</f>
        <v>3</v>
      </c>
      <c r="U11" t="str">
        <f ca="1">+IF(ISNUMBER(T11),OFFSET($O$4,MATCH(T11,$O$4:O24,0)-1,-13),"")</f>
        <v>SC</v>
      </c>
      <c r="V11" t="str">
        <f t="shared" ca="1" si="9"/>
        <v>CIR</v>
      </c>
      <c r="W11">
        <f ca="1">+IF(ISNUMBER(T11),OFFSET($O$4,MATCH(T11,$O$4:O24,0)-1,-11),"")</f>
        <v>11437.772000000001</v>
      </c>
      <c r="X11">
        <f ca="1">+IF(ISNUMBER(T11),IF(V11="CIR",OFFSET($O$4,MATCH(T11,$O$4:O205,0)+1,-8),0),"")</f>
        <v>340</v>
      </c>
      <c r="Y11">
        <f ca="1">+IF(ISNUMBER(T11),OFFSET($O$4,MATCH(T11,$O$4:O24,0)-1,-10),"")</f>
        <v>149474.01999999999</v>
      </c>
      <c r="Z11">
        <f ca="1">+IF(ISNUMBER(T11),OFFSET($O$4,MATCH(T11,$O$4:O24,0)-1,-9),"")</f>
        <v>236971.247</v>
      </c>
      <c r="AA11">
        <f ca="1">+IF(ISNUMBER(T11),OFFSET($O$4,MATCH(T11,$O$4:O24,0)-1,3)-200,"")</f>
        <v>23.220200872584002</v>
      </c>
      <c r="AB11">
        <f ca="1">+IF(ISNUMBER(T11),IF(U11="TS",OFFSET($O$4,MATCH(T11,$O$4:O205,0)+1,-7),IF(U11="CS",OFFSET($O$4,MATCH(T11,$O$4:O205,0),-7),0)),"")</f>
        <v>0</v>
      </c>
      <c r="AD11" s="5" t="str">
        <f t="shared" ca="1" si="10"/>
        <v>CIR 11437.772 340 149474.02 236971.247 23.220200872584 0</v>
      </c>
      <c r="AE11" s="5"/>
      <c r="AF11" s="5"/>
      <c r="AG11" s="5"/>
      <c r="AH11" s="5"/>
      <c r="AI11" s="5"/>
    </row>
    <row r="12" spans="1:35">
      <c r="A12" t="s">
        <v>9</v>
      </c>
      <c r="B12" t="s">
        <v>14</v>
      </c>
      <c r="D12" s="1">
        <v>11512.460999999999</v>
      </c>
      <c r="E12" s="1">
        <v>149508.08100000001</v>
      </c>
      <c r="F12" s="1">
        <v>237037.549</v>
      </c>
      <c r="G12" t="s">
        <v>2</v>
      </c>
      <c r="H12" t="s">
        <v>2</v>
      </c>
      <c r="I12" t="s">
        <v>2</v>
      </c>
      <c r="J12" t="s">
        <v>2</v>
      </c>
      <c r="K12" t="s">
        <v>2</v>
      </c>
      <c r="L12" t="s">
        <v>2</v>
      </c>
      <c r="N12" t="str">
        <f t="shared" si="3"/>
        <v/>
      </c>
      <c r="O12" t="str">
        <f>+IF(ISNUMBER(N12),SUM($N$4:N12),"")</f>
        <v/>
      </c>
      <c r="P12" t="str">
        <f t="shared" si="7"/>
        <v/>
      </c>
      <c r="Q12" t="str">
        <f t="shared" si="8"/>
        <v/>
      </c>
      <c r="R12" t="str">
        <f t="shared" si="5"/>
        <v/>
      </c>
      <c r="S12" t="str">
        <f t="shared" si="6"/>
        <v/>
      </c>
      <c r="T12">
        <f>+IF(T11&gt;0,IF(T11&lt;$T$8,T11+1,""),"")</f>
        <v>4</v>
      </c>
      <c r="U12" t="str">
        <f ca="1">+IF(ISNUMBER(T12),OFFSET($O$4,MATCH(T12,$O$4:O25,0)-1,-13),"")</f>
        <v>CS</v>
      </c>
      <c r="V12" t="str">
        <f t="shared" ca="1" si="9"/>
        <v>SPI</v>
      </c>
      <c r="W12">
        <f ca="1">+IF(ISNUMBER(T12),OFFSET($O$4,MATCH(T12,$O$4:O25,0)-1,-11),"")</f>
        <v>11512.460999999999</v>
      </c>
      <c r="X12">
        <f ca="1">+IF(ISNUMBER(T12),IF(V12="CIR",OFFSET($O$4,MATCH(T12,$O$4:O206,0)+1,-8),0),"")</f>
        <v>0</v>
      </c>
      <c r="Y12">
        <f ca="1">+IF(ISNUMBER(T12),OFFSET($O$4,MATCH(T12,$O$4:O25,0)-1,-10),"")</f>
        <v>149508.08100000001</v>
      </c>
      <c r="Z12">
        <f ca="1">+IF(ISNUMBER(T12),OFFSET($O$4,MATCH(T12,$O$4:O25,0)-1,-9),"")</f>
        <v>237037.549</v>
      </c>
      <c r="AA12">
        <f ca="1">+IF(ISNUMBER(T12),OFFSET($O$4,MATCH(T12,$O$4:O25,0)-1,3)-200,"")</f>
        <v>37.20360822792</v>
      </c>
      <c r="AB12">
        <f ca="1">+IF(ISNUMBER(T12),IF(U12="TS",OFFSET($O$4,MATCH(T12,$O$4:O206,0)+1,-7),IF(U12="CS",OFFSET($O$4,MATCH(T12,$O$4:O206,0),-7),0)),"")</f>
        <v>52.667999999999999</v>
      </c>
      <c r="AD12" s="5" t="str">
        <f t="shared" ca="1" si="10"/>
        <v>SPI 11512.461 0 149508.081 237037.549 37.20360822792 52.668</v>
      </c>
      <c r="AE12" s="5"/>
      <c r="AF12" s="5"/>
      <c r="AG12" s="5"/>
      <c r="AH12" s="5"/>
      <c r="AI12" s="5"/>
    </row>
    <row r="13" spans="1:35">
      <c r="A13" t="s">
        <v>4</v>
      </c>
      <c r="B13" t="s">
        <v>15</v>
      </c>
      <c r="D13" s="1">
        <v>11512.460999999999</v>
      </c>
      <c r="E13" s="1">
        <v>149508.08100000001</v>
      </c>
      <c r="F13" s="1">
        <v>237037.549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N13">
        <f t="shared" si="3"/>
        <v>1</v>
      </c>
      <c r="O13">
        <f>+IF(ISNUMBER(N13),SUM($N$4:N13),"")</f>
        <v>4</v>
      </c>
      <c r="P13">
        <f t="shared" si="7"/>
        <v>237.20360822792026</v>
      </c>
      <c r="Q13" t="str">
        <f t="shared" si="8"/>
        <v/>
      </c>
      <c r="R13" t="str">
        <f t="shared" si="5"/>
        <v>237.20360822792</v>
      </c>
      <c r="S13" t="str">
        <f t="shared" si="6"/>
        <v>237^12'12.9800"</v>
      </c>
      <c r="T13">
        <f>+IF(T12&gt;0,IF(T12&lt;$T$8,T12+1,""),"")</f>
        <v>5</v>
      </c>
      <c r="U13" t="str">
        <f ca="1">+IF(ISNUMBER(T13),OFFSET($O$4,MATCH(T13,$O$4:O26,0)-1,-13),"")</f>
        <v>ST</v>
      </c>
      <c r="V13" t="str">
        <f t="shared" ca="1" si="9"/>
        <v>LIN</v>
      </c>
      <c r="W13">
        <f ca="1">+IF(ISNUMBER(T13),OFFSET($O$4,MATCH(T13,$O$4:O26,0)-1,-11),"")</f>
        <v>11565.129000000001</v>
      </c>
      <c r="X13">
        <f ca="1">+IF(ISNUMBER(T13),IF(V13="CIR",OFFSET($O$4,MATCH(T13,$O$4:O207,0)+1,-8),0),"")</f>
        <v>0</v>
      </c>
      <c r="Y13">
        <f ca="1">+IF(ISNUMBER(T13),OFFSET($O$4,MATCH(T13,$O$4:O26,0)-1,-10),"")</f>
        <v>149539.35800000001</v>
      </c>
      <c r="Z13">
        <f ca="1">+IF(ISNUMBER(T13),OFFSET($O$4,MATCH(T13,$O$4:O26,0)-1,-9),"")</f>
        <v>237079.90700000001</v>
      </c>
      <c r="AA13">
        <f ca="1">+IF(ISNUMBER(T13),OFFSET($O$4,MATCH(T13,$O$4:O26,0)-1,3)-200,"")</f>
        <v>42.134825399356004</v>
      </c>
      <c r="AB13">
        <f ca="1">+IF(ISNUMBER(T13),IF(U13="TS",OFFSET($O$4,MATCH(T13,$O$4:O207,0)+1,-7),IF(U13="CS",OFFSET($O$4,MATCH(T13,$O$4:O207,0),-7),0)),"")</f>
        <v>0</v>
      </c>
      <c r="AD13" s="5" t="str">
        <f t="shared" ca="1" si="10"/>
        <v>LIN 11565.129 0 149539.358 237079.907 42.134825399356 0</v>
      </c>
      <c r="AE13" s="5"/>
      <c r="AF13" s="5"/>
      <c r="AG13" s="5"/>
      <c r="AH13" s="5"/>
      <c r="AI13" s="5"/>
    </row>
    <row r="14" spans="1:35">
      <c r="A14" t="s">
        <v>4</v>
      </c>
      <c r="C14" t="s">
        <v>5</v>
      </c>
      <c r="D14" s="1"/>
      <c r="E14" s="1">
        <v>149517.772</v>
      </c>
      <c r="F14" s="1">
        <v>237052.2</v>
      </c>
      <c r="G14" t="s">
        <v>2</v>
      </c>
      <c r="H14">
        <v>52.667999999999999</v>
      </c>
      <c r="I14" t="s">
        <v>16</v>
      </c>
      <c r="J14" t="s">
        <v>7</v>
      </c>
      <c r="K14">
        <v>26.329000000000001</v>
      </c>
      <c r="L14">
        <v>0.34</v>
      </c>
      <c r="N14" t="str">
        <f t="shared" si="3"/>
        <v/>
      </c>
      <c r="O14" t="str">
        <f>+IF(ISNUMBER(N14),SUM($N$4:N14),"")</f>
        <v/>
      </c>
      <c r="P14" t="str">
        <f t="shared" si="7"/>
        <v/>
      </c>
      <c r="Q14" t="str">
        <f t="shared" si="8"/>
        <v/>
      </c>
      <c r="R14" t="str">
        <f t="shared" si="5"/>
        <v/>
      </c>
      <c r="S14" t="str">
        <f t="shared" si="6"/>
        <v/>
      </c>
      <c r="T14">
        <f>+IF(T13&gt;0,IF(T13&lt;$T$8,T13+1,""),"")</f>
        <v>6</v>
      </c>
      <c r="U14" t="str">
        <f ca="1">+IF(ISNUMBER(T14),OFFSET($O$4,MATCH(T14,$O$4:O27,0)-1,-13),"")</f>
        <v>POE</v>
      </c>
      <c r="V14" t="str">
        <f t="shared" ca="1" si="9"/>
        <v>LIN</v>
      </c>
      <c r="W14">
        <f ca="1">+IF(ISNUMBER(T14),OFFSET($O$4,MATCH(T14,$O$4:O27,0)-1,-11),"")</f>
        <v>11618.785</v>
      </c>
      <c r="X14">
        <f ca="1">+IF(ISNUMBER(T14),IF(V14="CIR",OFFSET($O$4,MATCH(T14,$O$4:O208,0)+1,-8),0),"")</f>
        <v>0</v>
      </c>
      <c r="Y14">
        <f ca="1">+IF(ISNUMBER(T14),OFFSET($O$4,MATCH(T14,$O$4:O27,0)-1,-10),"")</f>
        <v>149572.334</v>
      </c>
      <c r="Z14">
        <f ca="1">+IF(ISNUMBER(T14),OFFSET($O$4,MATCH(T14,$O$4:O27,0)-1,-9),"")</f>
        <v>237122.234</v>
      </c>
      <c r="AA14">
        <f ca="1">+IF(ISNUMBER(T14),OFFSET($O$4,MATCH(T14,$O$4:O27,0)-1,3)-200,"")</f>
        <v>42.134825399356004</v>
      </c>
      <c r="AB14">
        <f ca="1">+IF(ISNUMBER(T14),IF(U14="TS",OFFSET($O$4,MATCH(T14,$O$4:O208,0)+1,-7),IF(U14="CS",OFFSET($O$4,MATCH(T14,$O$4:O208,0),-7),0)),"")</f>
        <v>0</v>
      </c>
      <c r="AD14" s="5" t="str">
        <f t="shared" ca="1" si="10"/>
        <v>LIN 11618.785 0 149572.334 237122.234 42.134825399356 0</v>
      </c>
      <c r="AE14" s="5"/>
      <c r="AF14" s="5"/>
      <c r="AG14" s="5"/>
      <c r="AH14" s="5"/>
      <c r="AI14" s="5"/>
    </row>
    <row r="15" spans="1:35">
      <c r="A15" t="s">
        <v>4</v>
      </c>
      <c r="B15" t="s">
        <v>17</v>
      </c>
      <c r="D15" s="1">
        <v>11565.129000000001</v>
      </c>
      <c r="E15" s="1">
        <v>149539.35800000001</v>
      </c>
      <c r="F15" s="1">
        <v>237079.90700000001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N15">
        <f t="shared" si="3"/>
        <v>1</v>
      </c>
      <c r="O15">
        <f>+IF(ISNUMBER(N15),SUM($N$4:N15),"")</f>
        <v>5</v>
      </c>
      <c r="P15">
        <f t="shared" si="7"/>
        <v>242.1348253993558</v>
      </c>
      <c r="Q15" t="str">
        <f t="shared" si="8"/>
        <v/>
      </c>
      <c r="R15" t="str">
        <f t="shared" si="5"/>
        <v>242.134825399356</v>
      </c>
      <c r="S15" t="str">
        <f t="shared" si="6"/>
        <v>242^08'05.3700"</v>
      </c>
      <c r="T15" t="str">
        <f t="shared" ref="T15:T39" si="11">+IF(T14&gt;0,IF(T14&lt;$T$8,T14+1,""),"")</f>
        <v/>
      </c>
      <c r="U15" t="str">
        <f ca="1">+IF(ISNUMBER(T15),OFFSET($O$4,MATCH(T15,$O$4:O28,0)-1,-13),"")</f>
        <v/>
      </c>
      <c r="V15" t="str">
        <f t="shared" ref="V15:V39" si="12">+IF(ISNUMBER(T15),IF(OR(LEFT(U15,1)="P",U15="ST"),"LIN",IF(OR(U15="TS",U15="CS"),"SPI",IF(U15="SC","CIR",""))),"")</f>
        <v/>
      </c>
      <c r="W15" t="str">
        <f ca="1">+IF(ISNUMBER(T15),OFFSET($O$4,MATCH(T15,$O$4:O28,0)-1,-11),"")</f>
        <v/>
      </c>
      <c r="X15" t="str">
        <f ca="1">+IF(ISNUMBER(T15),IF(V15="CIR",OFFSET($O$4,MATCH(T15,$O$4:O209,0)+1,-8),0),"")</f>
        <v/>
      </c>
      <c r="Y15" t="str">
        <f ca="1">+IF(ISNUMBER(T15),OFFSET($O$4,MATCH(T15,$O$4:O28,0)-1,-10),"")</f>
        <v/>
      </c>
      <c r="Z15" t="str">
        <f ca="1">+IF(ISNUMBER(T15),OFFSET($O$4,MATCH(T15,$O$4:O28,0)-1,-9),"")</f>
        <v/>
      </c>
      <c r="AA15" t="str">
        <f ca="1">+IF(ISNUMBER(T15),OFFSET($O$4,MATCH(T15,$O$4:O28,0)-1,3)-200,"")</f>
        <v/>
      </c>
      <c r="AB15" t="str">
        <f ca="1">+IF(ISNUMBER(T15),IF(U15="TS",OFFSET($O$4,MATCH(T15,$O$4:O209,0)+1,-7),IF(U15="CS",OFFSET($O$4,MATCH(T15,$O$4:O209,0),-7),0)),"")</f>
        <v/>
      </c>
      <c r="AD15" s="5" t="str">
        <f t="shared" si="10"/>
        <v/>
      </c>
      <c r="AE15" s="5"/>
      <c r="AF15" s="5"/>
      <c r="AG15" s="5"/>
      <c r="AH15" s="5"/>
      <c r="AI15" s="5"/>
    </row>
    <row r="16" spans="1:35">
      <c r="A16" t="s">
        <v>0</v>
      </c>
      <c r="D16" s="1"/>
      <c r="E16" s="1"/>
      <c r="F16" s="1"/>
      <c r="N16" t="str">
        <f t="shared" si="3"/>
        <v/>
      </c>
      <c r="O16" t="str">
        <f>+IF(ISNUMBER(N16),SUM($N$4:N16),"")</f>
        <v/>
      </c>
      <c r="P16" t="str">
        <f t="shared" si="7"/>
        <v/>
      </c>
      <c r="Q16" t="str">
        <f t="shared" si="8"/>
        <v/>
      </c>
      <c r="R16" t="str">
        <f t="shared" si="5"/>
        <v/>
      </c>
      <c r="S16" t="str">
        <f t="shared" si="6"/>
        <v/>
      </c>
      <c r="T16" t="str">
        <f t="shared" si="11"/>
        <v/>
      </c>
      <c r="U16" t="str">
        <f ca="1">+IF(ISNUMBER(T16),OFFSET($O$4,MATCH(T16,$O$4:O29,0)-1,-13),"")</f>
        <v/>
      </c>
      <c r="V16" t="str">
        <f t="shared" si="12"/>
        <v/>
      </c>
      <c r="W16" t="str">
        <f ca="1">+IF(ISNUMBER(T16),OFFSET($O$4,MATCH(T16,$O$4:O29,0)-1,-11),"")</f>
        <v/>
      </c>
      <c r="X16" t="str">
        <f ca="1">+IF(ISNUMBER(T16),IF(V16="CIR",OFFSET($O$4,MATCH(T16,$O$4:O210,0)+1,-8),0),"")</f>
        <v/>
      </c>
      <c r="Y16" t="str">
        <f ca="1">+IF(ISNUMBER(T16),OFFSET($O$4,MATCH(T16,$O$4:O29,0)-1,-10),"")</f>
        <v/>
      </c>
      <c r="Z16" t="str">
        <f ca="1">+IF(ISNUMBER(T16),OFFSET($O$4,MATCH(T16,$O$4:O29,0)-1,-9),"")</f>
        <v/>
      </c>
      <c r="AA16" t="str">
        <f ca="1">+IF(ISNUMBER(T16),OFFSET($O$4,MATCH(T16,$O$4:O29,0)-1,3)-200,"")</f>
        <v/>
      </c>
      <c r="AB16" t="str">
        <f ca="1">+IF(ISNUMBER(T16),IF(U16="TS",OFFSET($O$4,MATCH(T16,$O$4:O210,0)+1,-7),IF(U16="CS",OFFSET($O$4,MATCH(T16,$O$4:O210,0),-7),0)),"")</f>
        <v/>
      </c>
      <c r="AD16" s="5" t="str">
        <f t="shared" si="10"/>
        <v/>
      </c>
      <c r="AE16" s="5"/>
      <c r="AF16" s="5"/>
      <c r="AG16" s="5"/>
      <c r="AH16" s="5"/>
      <c r="AI16" s="5"/>
    </row>
    <row r="17" spans="1:35">
      <c r="A17" t="s">
        <v>0</v>
      </c>
      <c r="B17" t="s">
        <v>18</v>
      </c>
      <c r="D17" s="1">
        <v>11618.785</v>
      </c>
      <c r="E17" s="1">
        <v>149572.334</v>
      </c>
      <c r="F17" s="1">
        <v>237122.234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N17">
        <f t="shared" si="3"/>
        <v>1</v>
      </c>
      <c r="O17">
        <f>+IF(ISNUMBER(N17),SUM($N$4:N17),"")</f>
        <v>6</v>
      </c>
      <c r="P17">
        <f t="shared" si="7"/>
        <v>242.1348253993558</v>
      </c>
      <c r="Q17" t="str">
        <f t="shared" si="8"/>
        <v/>
      </c>
      <c r="R17" t="str">
        <f t="shared" si="5"/>
        <v>242.134825399356</v>
      </c>
      <c r="S17" t="str">
        <f t="shared" si="6"/>
        <v>242^08'05.3700"</v>
      </c>
      <c r="T17" t="str">
        <f t="shared" si="11"/>
        <v/>
      </c>
      <c r="U17" t="str">
        <f ca="1">+IF(ISNUMBER(T17),OFFSET($O$4,MATCH(T17,$O$4:O30,0)-1,-13),"")</f>
        <v/>
      </c>
      <c r="V17" t="str">
        <f t="shared" si="12"/>
        <v/>
      </c>
      <c r="W17" t="str">
        <f ca="1">+IF(ISNUMBER(T17),OFFSET($O$4,MATCH(T17,$O$4:O30,0)-1,-11),"")</f>
        <v/>
      </c>
      <c r="X17" t="str">
        <f ca="1">+IF(ISNUMBER(T17),IF(V17="CIR",OFFSET($O$4,MATCH(T17,$O$4:O211,0)+1,-8),0),"")</f>
        <v/>
      </c>
      <c r="Y17" t="str">
        <f ca="1">+IF(ISNUMBER(T17),OFFSET($O$4,MATCH(T17,$O$4:O30,0)-1,-10),"")</f>
        <v/>
      </c>
      <c r="Z17" t="str">
        <f ca="1">+IF(ISNUMBER(T17),OFFSET($O$4,MATCH(T17,$O$4:O30,0)-1,-9),"")</f>
        <v/>
      </c>
      <c r="AA17" t="str">
        <f ca="1">+IF(ISNUMBER(T17),OFFSET($O$4,MATCH(T17,$O$4:O30,0)-1,3)-200,"")</f>
        <v/>
      </c>
      <c r="AB17" t="str">
        <f ca="1">+IF(ISNUMBER(T17),IF(U17="TS",OFFSET($O$4,MATCH(T17,$O$4:O211,0)+1,-7),IF(U17="CS",OFFSET($O$4,MATCH(T17,$O$4:O211,0),-7),0)),"")</f>
        <v/>
      </c>
      <c r="AD17" s="5" t="str">
        <f t="shared" si="10"/>
        <v/>
      </c>
      <c r="AE17" s="5"/>
      <c r="AF17" s="5"/>
      <c r="AG17" s="5"/>
      <c r="AH17" s="5"/>
      <c r="AI17" s="5"/>
    </row>
    <row r="18" spans="1:35">
      <c r="N18" t="str">
        <f t="shared" ref="N18:N44" si="13">+IF(ISBLANK(A18)=FALSE,IF(OR(B18="POB",B18="POE",B18="TS",B18="ST",B18="SC",B18="CS"),1,""),"")</f>
        <v/>
      </c>
      <c r="O18" t="str">
        <f>+IF(ISNUMBER(N18),SUM($N$4:N18),"")</f>
        <v/>
      </c>
      <c r="P18" t="str">
        <f t="shared" ref="P18:P44" si="14">+IF(B18="POB",IFERROR(MOD(2*ATAN((E18-E19)/((F18-F19)+SQRT((E18-E19)^2+(F18-F19)^2)))*200/PI(),400),200),IF(B18="TS",IFERROR(MOD(2*ATAN((E17-E18)/((F17-F18)+SQRT((E17-E18)^2+(F17-F18)^2)))*200/PI(),400),200),IF(B18="CS",IFERROR(MOD(2*ATAN((E15-E18)/((F15-F18)+SQRT((E15-E18)^2+(F15-F18)^2)))*200/PI(),400),200),IF(B18="ST",IFERROR(MOD(2*ATAN((E18-E20)/((F18-F20)+SQRT((E18-E20)^2+(F18-F20)^2)))*200/PI(),400),200),IF(B18="POE",IFERROR(MOD(2*ATAN((E16-E18)/((F16-F18)+SQRT((E16-E18)^2+(F16-F18)^2)))*200/PI(),400),200),"")))))</f>
        <v/>
      </c>
      <c r="Q18" t="str">
        <f t="shared" ref="Q18:Q44" si="15">+IF(B18="SC",IFERROR(MOD(2*ATAN((E18-E20)/((F18-F20)+SQRT((E18-E20)^2+(F18-F20)^2)))*200/PI(),400),200),"")</f>
        <v/>
      </c>
      <c r="R18" t="str">
        <f t="shared" ref="R18:R44" si="16">IF(OR(ISNUMBER(P18),ISNUMBER(O18)),P18&amp;Q18,"")</f>
        <v/>
      </c>
      <c r="S18" t="str">
        <f t="shared" ref="S18:S44" si="17">IF(ISNUMBER(O18),CONCATENATE(TEXT(ROUNDDOWN(ABS(R18),0),"00"),"^",TEXT(ROUNDDOWN(ABS((R18-ROUNDDOWN(R18,0))*60),0),"00"),"'",TEXT(TRUNC((ABS((R18-ROUNDDOWN(R18,0))*60)-ROUNDDOWN(ABS((R18-ROUNDDOWN(R18,0))*60),0))*60,2),"00.0000"),""""),"")</f>
        <v/>
      </c>
      <c r="T18" t="str">
        <f t="shared" si="11"/>
        <v/>
      </c>
      <c r="U18" t="str">
        <f ca="1">+IF(ISNUMBER(T18),OFFSET($O$4,MATCH(T18,$O$4:O31,0)-1,-13),"")</f>
        <v/>
      </c>
      <c r="V18" t="str">
        <f t="shared" si="12"/>
        <v/>
      </c>
      <c r="W18" t="str">
        <f ca="1">+IF(ISNUMBER(T18),OFFSET($O$4,MATCH(T18,$O$4:O31,0)-1,-11),"")</f>
        <v/>
      </c>
      <c r="X18" t="str">
        <f ca="1">+IF(ISNUMBER(T18),IF(V18="CIR",OFFSET($O$4,MATCH(T18,$O$4:O212,0)+1,-8),0),"")</f>
        <v/>
      </c>
      <c r="Y18" t="str">
        <f ca="1">+IF(ISNUMBER(T18),OFFSET($O$4,MATCH(T18,$O$4:O31,0)-1,-10),"")</f>
        <v/>
      </c>
      <c r="Z18" t="str">
        <f ca="1">+IF(ISNUMBER(T18),OFFSET($O$4,MATCH(T18,$O$4:O31,0)-1,-9),"")</f>
        <v/>
      </c>
      <c r="AA18" t="str">
        <f ca="1">+IF(ISNUMBER(T18),OFFSET($O$4,MATCH(T18,$O$4:O31,0)-1,3)-200,"")</f>
        <v/>
      </c>
      <c r="AB18" t="str">
        <f ca="1">+IF(ISNUMBER(T18),IF(U18="TS",OFFSET($O$4,MATCH(T18,$O$4:O212,0)+1,-7),IF(U18="CS",OFFSET($O$4,MATCH(T18,$O$4:O212,0),-7),0)),"")</f>
        <v/>
      </c>
      <c r="AD18" s="5" t="str">
        <f t="shared" si="10"/>
        <v/>
      </c>
      <c r="AE18" s="5"/>
      <c r="AF18" s="5"/>
      <c r="AG18" s="5"/>
      <c r="AH18" s="5"/>
      <c r="AI18" s="5"/>
    </row>
    <row r="19" spans="1:35">
      <c r="N19" t="str">
        <f t="shared" si="13"/>
        <v/>
      </c>
      <c r="O19" t="str">
        <f>+IF(ISNUMBER(N19),SUM($N$4:N19),"")</f>
        <v/>
      </c>
      <c r="P19" t="str">
        <f t="shared" si="14"/>
        <v/>
      </c>
      <c r="Q19" t="str">
        <f t="shared" si="15"/>
        <v/>
      </c>
      <c r="R19" t="str">
        <f t="shared" si="16"/>
        <v/>
      </c>
      <c r="S19" t="str">
        <f t="shared" si="17"/>
        <v/>
      </c>
      <c r="T19" t="str">
        <f t="shared" si="11"/>
        <v/>
      </c>
      <c r="U19" t="str">
        <f ca="1">+IF(ISNUMBER(T19),OFFSET($O$4,MATCH(T19,$O$4:O32,0)-1,-13),"")</f>
        <v/>
      </c>
      <c r="V19" t="str">
        <f t="shared" si="12"/>
        <v/>
      </c>
      <c r="W19" t="str">
        <f ca="1">+IF(ISNUMBER(T19),OFFSET($O$4,MATCH(T19,$O$4:O32,0)-1,-11),"")</f>
        <v/>
      </c>
      <c r="X19" t="str">
        <f ca="1">+IF(ISNUMBER(T19),IF(V19="CIR",OFFSET($O$4,MATCH(T19,$O$4:O213,0)+1,-8),0),"")</f>
        <v/>
      </c>
      <c r="Y19" t="str">
        <f ca="1">+IF(ISNUMBER(T19),OFFSET($O$4,MATCH(T19,$O$4:O32,0)-1,-10),"")</f>
        <v/>
      </c>
      <c r="Z19" t="str">
        <f ca="1">+IF(ISNUMBER(T19),OFFSET($O$4,MATCH(T19,$O$4:O32,0)-1,-9),"")</f>
        <v/>
      </c>
      <c r="AA19" t="str">
        <f ca="1">+IF(ISNUMBER(T19),OFFSET($O$4,MATCH(T19,$O$4:O32,0)-1,3)-200,"")</f>
        <v/>
      </c>
      <c r="AB19" t="str">
        <f ca="1">+IF(ISNUMBER(T19),IF(U19="TS",OFFSET($O$4,MATCH(T19,$O$4:O213,0)+1,-7),IF(U19="CS",OFFSET($O$4,MATCH(T19,$O$4:O213,0),-7),0)),"")</f>
        <v/>
      </c>
      <c r="AD19" s="5" t="str">
        <f t="shared" si="10"/>
        <v/>
      </c>
      <c r="AE19" s="5"/>
      <c r="AF19" s="5"/>
      <c r="AG19" s="5"/>
      <c r="AH19" s="5"/>
      <c r="AI19" s="5"/>
    </row>
    <row r="20" spans="1:35">
      <c r="N20" t="str">
        <f t="shared" si="13"/>
        <v/>
      </c>
      <c r="O20" t="str">
        <f>+IF(ISNUMBER(N20),SUM($N$4:N20),"")</f>
        <v/>
      </c>
      <c r="P20" t="str">
        <f t="shared" si="14"/>
        <v/>
      </c>
      <c r="Q20" t="str">
        <f t="shared" si="15"/>
        <v/>
      </c>
      <c r="R20" t="str">
        <f t="shared" si="16"/>
        <v/>
      </c>
      <c r="S20" t="str">
        <f t="shared" si="17"/>
        <v/>
      </c>
      <c r="T20" t="str">
        <f t="shared" si="11"/>
        <v/>
      </c>
      <c r="U20" t="str">
        <f ca="1">+IF(ISNUMBER(T20),OFFSET($O$4,MATCH(T20,$O$4:O33,0)-1,-13),"")</f>
        <v/>
      </c>
      <c r="V20" t="str">
        <f t="shared" si="12"/>
        <v/>
      </c>
      <c r="W20" t="str">
        <f ca="1">+IF(ISNUMBER(T20),OFFSET($O$4,MATCH(T20,$O$4:O33,0)-1,-11),"")</f>
        <v/>
      </c>
      <c r="X20" t="str">
        <f ca="1">+IF(ISNUMBER(T20),IF(V20="CIR",OFFSET($O$4,MATCH(T20,$O$4:O214,0)+1,-8),0),"")</f>
        <v/>
      </c>
      <c r="Y20" t="str">
        <f ca="1">+IF(ISNUMBER(T20),OFFSET($O$4,MATCH(T20,$O$4:O33,0)-1,-10),"")</f>
        <v/>
      </c>
      <c r="Z20" t="str">
        <f ca="1">+IF(ISNUMBER(T20),OFFSET($O$4,MATCH(T20,$O$4:O33,0)-1,-9),"")</f>
        <v/>
      </c>
      <c r="AA20" t="str">
        <f ca="1">+IF(ISNUMBER(T20),OFFSET($O$4,MATCH(T20,$O$4:O33,0)-1,3)-200,"")</f>
        <v/>
      </c>
      <c r="AB20" t="str">
        <f ca="1">+IF(ISNUMBER(T20),IF(U20="TS",OFFSET($O$4,MATCH(T20,$O$4:O214,0)+1,-7),IF(U20="CS",OFFSET($O$4,MATCH(T20,$O$4:O214,0),-7),0)),"")</f>
        <v/>
      </c>
      <c r="AD20" s="5" t="str">
        <f t="shared" si="10"/>
        <v/>
      </c>
      <c r="AE20" s="5"/>
      <c r="AF20" s="5"/>
      <c r="AG20" s="5"/>
      <c r="AH20" s="5"/>
      <c r="AI20" s="5"/>
    </row>
    <row r="21" spans="1:35">
      <c r="N21" t="str">
        <f t="shared" si="13"/>
        <v/>
      </c>
      <c r="O21" t="str">
        <f>+IF(ISNUMBER(N21),SUM($N$4:N21),"")</f>
        <v/>
      </c>
      <c r="P21" t="str">
        <f t="shared" si="14"/>
        <v/>
      </c>
      <c r="Q21" t="str">
        <f t="shared" si="15"/>
        <v/>
      </c>
      <c r="R21" t="str">
        <f t="shared" si="16"/>
        <v/>
      </c>
      <c r="S21" t="str">
        <f t="shared" si="17"/>
        <v/>
      </c>
      <c r="T21" t="str">
        <f t="shared" si="11"/>
        <v/>
      </c>
      <c r="U21" t="str">
        <f ca="1">+IF(ISNUMBER(T21),OFFSET($O$4,MATCH(T21,$O$4:O34,0)-1,-13),"")</f>
        <v/>
      </c>
      <c r="V21" t="str">
        <f t="shared" si="12"/>
        <v/>
      </c>
      <c r="W21" t="str">
        <f ca="1">+IF(ISNUMBER(T21),OFFSET($O$4,MATCH(T21,$O$4:O34,0)-1,-11),"")</f>
        <v/>
      </c>
      <c r="X21" t="str">
        <f ca="1">+IF(ISNUMBER(T21),IF(V21="CIR",OFFSET($O$4,MATCH(T21,$O$4:O215,0)+1,-8),0),"")</f>
        <v/>
      </c>
      <c r="Y21" t="str">
        <f ca="1">+IF(ISNUMBER(T21),OFFSET($O$4,MATCH(T21,$O$4:O34,0)-1,-10),"")</f>
        <v/>
      </c>
      <c r="Z21" t="str">
        <f ca="1">+IF(ISNUMBER(T21),OFFSET($O$4,MATCH(T21,$O$4:O34,0)-1,-9),"")</f>
        <v/>
      </c>
      <c r="AA21" t="str">
        <f ca="1">+IF(ISNUMBER(T21),OFFSET($O$4,MATCH(T21,$O$4:O34,0)-1,3)-200,"")</f>
        <v/>
      </c>
      <c r="AB21" t="str">
        <f ca="1">+IF(ISNUMBER(T21),IF(U21="TS",OFFSET($O$4,MATCH(T21,$O$4:O215,0)+1,-7),IF(U21="CS",OFFSET($O$4,MATCH(T21,$O$4:O215,0),-7),0)),"")</f>
        <v/>
      </c>
      <c r="AD21" s="5" t="str">
        <f t="shared" si="10"/>
        <v/>
      </c>
      <c r="AE21" s="5"/>
      <c r="AF21" s="5"/>
      <c r="AG21" s="5"/>
      <c r="AH21" s="5"/>
      <c r="AI21" s="5"/>
    </row>
    <row r="22" spans="1:35">
      <c r="N22" t="str">
        <f t="shared" si="13"/>
        <v/>
      </c>
      <c r="O22" t="str">
        <f>+IF(ISNUMBER(N22),SUM($N$4:N22),"")</f>
        <v/>
      </c>
      <c r="P22" t="str">
        <f t="shared" si="14"/>
        <v/>
      </c>
      <c r="Q22" t="str">
        <f t="shared" si="15"/>
        <v/>
      </c>
      <c r="R22" t="str">
        <f t="shared" si="16"/>
        <v/>
      </c>
      <c r="S22" t="str">
        <f t="shared" si="17"/>
        <v/>
      </c>
      <c r="T22" t="str">
        <f t="shared" si="11"/>
        <v/>
      </c>
      <c r="U22" t="str">
        <f ca="1">+IF(ISNUMBER(T22),OFFSET($O$4,MATCH(T22,$O$4:O35,0)-1,-13),"")</f>
        <v/>
      </c>
      <c r="V22" t="str">
        <f t="shared" si="12"/>
        <v/>
      </c>
      <c r="W22" t="str">
        <f ca="1">+IF(ISNUMBER(T22),OFFSET($O$4,MATCH(T22,$O$4:O35,0)-1,-11),"")</f>
        <v/>
      </c>
      <c r="X22" t="str">
        <f ca="1">+IF(ISNUMBER(T22),IF(V22="CIR",OFFSET($O$4,MATCH(T22,$O$4:O216,0)+1,-8),0),"")</f>
        <v/>
      </c>
      <c r="Y22" t="str">
        <f ca="1">+IF(ISNUMBER(T22),OFFSET($O$4,MATCH(T22,$O$4:O35,0)-1,-10),"")</f>
        <v/>
      </c>
      <c r="Z22" t="str">
        <f ca="1">+IF(ISNUMBER(T22),OFFSET($O$4,MATCH(T22,$O$4:O35,0)-1,-9),"")</f>
        <v/>
      </c>
      <c r="AA22" t="str">
        <f ca="1">+IF(ISNUMBER(T22),OFFSET($O$4,MATCH(T22,$O$4:O35,0)-1,3)-200,"")</f>
        <v/>
      </c>
      <c r="AB22" t="str">
        <f ca="1">+IF(ISNUMBER(T22),IF(U22="TS",OFFSET($O$4,MATCH(T22,$O$4:O216,0)+1,-7),IF(U22="CS",OFFSET($O$4,MATCH(T22,$O$4:O216,0),-7),0)),"")</f>
        <v/>
      </c>
      <c r="AD22" s="5" t="str">
        <f t="shared" si="10"/>
        <v/>
      </c>
      <c r="AE22" s="5"/>
      <c r="AF22" s="5"/>
      <c r="AG22" s="5"/>
      <c r="AH22" s="5"/>
      <c r="AI22" s="5"/>
    </row>
    <row r="23" spans="1:35">
      <c r="N23" t="str">
        <f t="shared" si="13"/>
        <v/>
      </c>
      <c r="O23" t="str">
        <f>+IF(ISNUMBER(N23),SUM($N$4:N23),"")</f>
        <v/>
      </c>
      <c r="P23" t="str">
        <f t="shared" si="14"/>
        <v/>
      </c>
      <c r="Q23" t="str">
        <f t="shared" si="15"/>
        <v/>
      </c>
      <c r="R23" t="str">
        <f t="shared" si="16"/>
        <v/>
      </c>
      <c r="S23" t="str">
        <f t="shared" si="17"/>
        <v/>
      </c>
      <c r="T23" t="str">
        <f t="shared" si="11"/>
        <v/>
      </c>
      <c r="U23" t="str">
        <f ca="1">+IF(ISNUMBER(T23),OFFSET($O$4,MATCH(T23,$O$4:O36,0)-1,-13),"")</f>
        <v/>
      </c>
      <c r="V23" t="str">
        <f t="shared" si="12"/>
        <v/>
      </c>
      <c r="W23" t="str">
        <f ca="1">+IF(ISNUMBER(T23),OFFSET($O$4,MATCH(T23,$O$4:O36,0)-1,-11),"")</f>
        <v/>
      </c>
      <c r="X23" t="str">
        <f ca="1">+IF(ISNUMBER(T23),IF(V23="CIR",OFFSET($O$4,MATCH(T23,$O$4:O217,0)+1,-8),0),"")</f>
        <v/>
      </c>
      <c r="Y23" t="str">
        <f ca="1">+IF(ISNUMBER(T23),OFFSET($O$4,MATCH(T23,$O$4:O36,0)-1,-10),"")</f>
        <v/>
      </c>
      <c r="Z23" t="str">
        <f ca="1">+IF(ISNUMBER(T23),OFFSET($O$4,MATCH(T23,$O$4:O36,0)-1,-9),"")</f>
        <v/>
      </c>
      <c r="AA23" t="str">
        <f ca="1">+IF(ISNUMBER(T23),OFFSET($O$4,MATCH(T23,$O$4:O36,0)-1,3)-200,"")</f>
        <v/>
      </c>
      <c r="AB23" t="str">
        <f ca="1">+IF(ISNUMBER(T23),IF(U23="TS",OFFSET($O$4,MATCH(T23,$O$4:O217,0)+1,-7),IF(U23="CS",OFFSET($O$4,MATCH(T23,$O$4:O217,0),-7),0)),"")</f>
        <v/>
      </c>
      <c r="AD23" s="5" t="str">
        <f t="shared" si="10"/>
        <v/>
      </c>
      <c r="AE23" s="5"/>
      <c r="AF23" s="5"/>
      <c r="AG23" s="5"/>
      <c r="AH23" s="5"/>
      <c r="AI23" s="5"/>
    </row>
    <row r="24" spans="1:35">
      <c r="N24" t="str">
        <f t="shared" si="13"/>
        <v/>
      </c>
      <c r="O24" t="str">
        <f>+IF(ISNUMBER(N24),SUM($N$4:N24),"")</f>
        <v/>
      </c>
      <c r="P24" t="str">
        <f t="shared" si="14"/>
        <v/>
      </c>
      <c r="Q24" t="str">
        <f t="shared" si="15"/>
        <v/>
      </c>
      <c r="R24" t="str">
        <f t="shared" si="16"/>
        <v/>
      </c>
      <c r="S24" t="str">
        <f t="shared" si="17"/>
        <v/>
      </c>
      <c r="T24" t="str">
        <f t="shared" si="11"/>
        <v/>
      </c>
      <c r="U24" t="str">
        <f ca="1">+IF(ISNUMBER(T24),OFFSET($O$4,MATCH(T24,$O$4:O37,0)-1,-13),"")</f>
        <v/>
      </c>
      <c r="V24" t="str">
        <f t="shared" si="12"/>
        <v/>
      </c>
      <c r="W24" t="str">
        <f ca="1">+IF(ISNUMBER(T24),OFFSET($O$4,MATCH(T24,$O$4:O37,0)-1,-11),"")</f>
        <v/>
      </c>
      <c r="X24" t="str">
        <f ca="1">+IF(ISNUMBER(T24),IF(V24="CIR",OFFSET($O$4,MATCH(T24,$O$4:O218,0)+1,-8),0),"")</f>
        <v/>
      </c>
      <c r="Y24" t="str">
        <f ca="1">+IF(ISNUMBER(T24),OFFSET($O$4,MATCH(T24,$O$4:O37,0)-1,-10),"")</f>
        <v/>
      </c>
      <c r="Z24" t="str">
        <f ca="1">+IF(ISNUMBER(T24),OFFSET($O$4,MATCH(T24,$O$4:O37,0)-1,-9),"")</f>
        <v/>
      </c>
      <c r="AA24" t="str">
        <f ca="1">+IF(ISNUMBER(T24),OFFSET($O$4,MATCH(T24,$O$4:O37,0)-1,3)-200,"")</f>
        <v/>
      </c>
      <c r="AB24" t="str">
        <f ca="1">+IF(ISNUMBER(T24),IF(U24="TS",OFFSET($O$4,MATCH(T24,$O$4:O218,0)+1,-7),IF(U24="CS",OFFSET($O$4,MATCH(T24,$O$4:O218,0),-7),0)),"")</f>
        <v/>
      </c>
      <c r="AD24" s="5" t="str">
        <f t="shared" si="10"/>
        <v/>
      </c>
      <c r="AE24" s="5"/>
      <c r="AF24" s="5"/>
      <c r="AG24" s="5"/>
      <c r="AH24" s="5"/>
      <c r="AI24" s="5"/>
    </row>
    <row r="25" spans="1:35">
      <c r="N25" t="str">
        <f t="shared" si="13"/>
        <v/>
      </c>
      <c r="O25" t="str">
        <f>+IF(ISNUMBER(N25),SUM($N$4:N25),"")</f>
        <v/>
      </c>
      <c r="P25" t="str">
        <f t="shared" si="14"/>
        <v/>
      </c>
      <c r="Q25" t="str">
        <f t="shared" si="15"/>
        <v/>
      </c>
      <c r="R25" t="str">
        <f t="shared" si="16"/>
        <v/>
      </c>
      <c r="S25" t="str">
        <f t="shared" si="17"/>
        <v/>
      </c>
      <c r="T25" t="str">
        <f t="shared" si="11"/>
        <v/>
      </c>
      <c r="U25" t="str">
        <f ca="1">+IF(ISNUMBER(T25),OFFSET($O$4,MATCH(T25,$O$4:O38,0)-1,-13),"")</f>
        <v/>
      </c>
      <c r="V25" t="str">
        <f t="shared" si="12"/>
        <v/>
      </c>
      <c r="W25" t="str">
        <f ca="1">+IF(ISNUMBER(T25),OFFSET($O$4,MATCH(T25,$O$4:O38,0)-1,-11),"")</f>
        <v/>
      </c>
      <c r="X25" t="str">
        <f ca="1">+IF(ISNUMBER(T25),IF(V25="CIR",OFFSET($O$4,MATCH(T25,$O$4:O219,0)+1,-8),0),"")</f>
        <v/>
      </c>
      <c r="Y25" t="str">
        <f ca="1">+IF(ISNUMBER(T25),OFFSET($O$4,MATCH(T25,$O$4:O38,0)-1,-10),"")</f>
        <v/>
      </c>
      <c r="Z25" t="str">
        <f ca="1">+IF(ISNUMBER(T25),OFFSET($O$4,MATCH(T25,$O$4:O38,0)-1,-9),"")</f>
        <v/>
      </c>
      <c r="AA25" t="str">
        <f ca="1">+IF(ISNUMBER(T25),OFFSET($O$4,MATCH(T25,$O$4:O38,0)-1,3)-200,"")</f>
        <v/>
      </c>
      <c r="AB25" t="str">
        <f ca="1">+IF(ISNUMBER(T25),IF(U25="TS",OFFSET($O$4,MATCH(T25,$O$4:O219,0)+1,-7),IF(U25="CS",OFFSET($O$4,MATCH(T25,$O$4:O219,0),-7),0)),"")</f>
        <v/>
      </c>
      <c r="AD25" s="5" t="str">
        <f t="shared" si="10"/>
        <v/>
      </c>
      <c r="AE25" s="5"/>
      <c r="AF25" s="5"/>
      <c r="AG25" s="5"/>
      <c r="AH25" s="5"/>
      <c r="AI25" s="5"/>
    </row>
    <row r="26" spans="1:35">
      <c r="N26" t="str">
        <f t="shared" si="13"/>
        <v/>
      </c>
      <c r="O26" t="str">
        <f>+IF(ISNUMBER(N26),SUM($N$4:N26),"")</f>
        <v/>
      </c>
      <c r="P26" t="str">
        <f t="shared" si="14"/>
        <v/>
      </c>
      <c r="Q26" t="str">
        <f t="shared" si="15"/>
        <v/>
      </c>
      <c r="R26" t="str">
        <f t="shared" si="16"/>
        <v/>
      </c>
      <c r="S26" t="str">
        <f t="shared" si="17"/>
        <v/>
      </c>
      <c r="T26" t="str">
        <f t="shared" si="11"/>
        <v/>
      </c>
      <c r="U26" t="str">
        <f ca="1">+IF(ISNUMBER(T26),OFFSET($O$4,MATCH(T26,$O$4:O39,0)-1,-13),"")</f>
        <v/>
      </c>
      <c r="V26" t="str">
        <f t="shared" si="12"/>
        <v/>
      </c>
      <c r="W26" t="str">
        <f ca="1">+IF(ISNUMBER(T26),OFFSET($O$4,MATCH(T26,$O$4:O39,0)-1,-11),"")</f>
        <v/>
      </c>
      <c r="X26" t="str">
        <f ca="1">+IF(ISNUMBER(T26),IF(V26="CIR",OFFSET($O$4,MATCH(T26,$O$4:O220,0)+1,-8),0),"")</f>
        <v/>
      </c>
      <c r="Y26" t="str">
        <f ca="1">+IF(ISNUMBER(T26),OFFSET($O$4,MATCH(T26,$O$4:O39,0)-1,-10),"")</f>
        <v/>
      </c>
      <c r="Z26" t="str">
        <f ca="1">+IF(ISNUMBER(T26),OFFSET($O$4,MATCH(T26,$O$4:O39,0)-1,-9),"")</f>
        <v/>
      </c>
      <c r="AA26" t="str">
        <f ca="1">+IF(ISNUMBER(T26),OFFSET($O$4,MATCH(T26,$O$4:O39,0)-1,3)-200,"")</f>
        <v/>
      </c>
      <c r="AB26" t="str">
        <f ca="1">+IF(ISNUMBER(T26),IF(U26="TS",OFFSET($O$4,MATCH(T26,$O$4:O220,0)+1,-7),IF(U26="CS",OFFSET($O$4,MATCH(T26,$O$4:O220,0),-7),0)),"")</f>
        <v/>
      </c>
      <c r="AD26" s="5" t="str">
        <f t="shared" si="10"/>
        <v/>
      </c>
      <c r="AE26" s="5"/>
      <c r="AF26" s="5"/>
      <c r="AG26" s="5"/>
      <c r="AH26" s="5"/>
      <c r="AI26" s="5"/>
    </row>
    <row r="27" spans="1:35">
      <c r="N27" t="str">
        <f t="shared" si="13"/>
        <v/>
      </c>
      <c r="O27" t="str">
        <f>+IF(ISNUMBER(N27),SUM($N$4:N27),"")</f>
        <v/>
      </c>
      <c r="P27" t="str">
        <f t="shared" si="14"/>
        <v/>
      </c>
      <c r="Q27" t="str">
        <f t="shared" si="15"/>
        <v/>
      </c>
      <c r="R27" t="str">
        <f t="shared" si="16"/>
        <v/>
      </c>
      <c r="S27" t="str">
        <f t="shared" si="17"/>
        <v/>
      </c>
      <c r="T27" t="str">
        <f t="shared" si="11"/>
        <v/>
      </c>
      <c r="U27" t="str">
        <f ca="1">+IF(ISNUMBER(T27),OFFSET($O$4,MATCH(T27,$O$4:O40,0)-1,-13),"")</f>
        <v/>
      </c>
      <c r="V27" t="str">
        <f t="shared" si="12"/>
        <v/>
      </c>
      <c r="W27" t="str">
        <f ca="1">+IF(ISNUMBER(T27),OFFSET($O$4,MATCH(T27,$O$4:O40,0)-1,-11),"")</f>
        <v/>
      </c>
      <c r="X27" t="str">
        <f ca="1">+IF(ISNUMBER(T27),IF(V27="CIR",OFFSET($O$4,MATCH(T27,$O$4:O221,0)+1,-8),0),"")</f>
        <v/>
      </c>
      <c r="Y27" t="str">
        <f ca="1">+IF(ISNUMBER(T27),OFFSET($O$4,MATCH(T27,$O$4:O40,0)-1,-10),"")</f>
        <v/>
      </c>
      <c r="Z27" t="str">
        <f ca="1">+IF(ISNUMBER(T27),OFFSET($O$4,MATCH(T27,$O$4:O40,0)-1,-9),"")</f>
        <v/>
      </c>
      <c r="AA27" t="str">
        <f ca="1">+IF(ISNUMBER(T27),OFFSET($O$4,MATCH(T27,$O$4:O40,0)-1,3)-200,"")</f>
        <v/>
      </c>
      <c r="AB27" t="str">
        <f ca="1">+IF(ISNUMBER(T27),IF(U27="TS",OFFSET($O$4,MATCH(T27,$O$4:O221,0)+1,-7),IF(U27="CS",OFFSET($O$4,MATCH(T27,$O$4:O221,0),-7),0)),"")</f>
        <v/>
      </c>
      <c r="AD27" s="5" t="str">
        <f t="shared" si="10"/>
        <v/>
      </c>
      <c r="AE27" s="5"/>
      <c r="AF27" s="5"/>
      <c r="AG27" s="5"/>
      <c r="AH27" s="5"/>
      <c r="AI27" s="5"/>
    </row>
    <row r="28" spans="1:35">
      <c r="N28" t="str">
        <f t="shared" si="13"/>
        <v/>
      </c>
      <c r="O28" t="str">
        <f>+IF(ISNUMBER(N28),SUM($N$4:N28),"")</f>
        <v/>
      </c>
      <c r="P28" t="str">
        <f t="shared" si="14"/>
        <v/>
      </c>
      <c r="Q28" t="str">
        <f t="shared" si="15"/>
        <v/>
      </c>
      <c r="R28" t="str">
        <f t="shared" si="16"/>
        <v/>
      </c>
      <c r="S28" t="str">
        <f t="shared" si="17"/>
        <v/>
      </c>
      <c r="T28" t="str">
        <f t="shared" si="11"/>
        <v/>
      </c>
      <c r="U28" t="str">
        <f ca="1">+IF(ISNUMBER(T28),OFFSET($O$4,MATCH(T28,$O$4:O41,0)-1,-13),"")</f>
        <v/>
      </c>
      <c r="V28" t="str">
        <f t="shared" si="12"/>
        <v/>
      </c>
      <c r="W28" t="str">
        <f ca="1">+IF(ISNUMBER(T28),OFFSET($O$4,MATCH(T28,$O$4:O41,0)-1,-11),"")</f>
        <v/>
      </c>
      <c r="X28" t="str">
        <f ca="1">+IF(ISNUMBER(T28),IF(V28="CIR",OFFSET($O$4,MATCH(T28,$O$4:O222,0)+1,-8),0),"")</f>
        <v/>
      </c>
      <c r="Y28" t="str">
        <f ca="1">+IF(ISNUMBER(T28),OFFSET($O$4,MATCH(T28,$O$4:O41,0)-1,-10),"")</f>
        <v/>
      </c>
      <c r="Z28" t="str">
        <f ca="1">+IF(ISNUMBER(T28),OFFSET($O$4,MATCH(T28,$O$4:O41,0)-1,-9),"")</f>
        <v/>
      </c>
      <c r="AA28" t="str">
        <f ca="1">+IF(ISNUMBER(T28),OFFSET($O$4,MATCH(T28,$O$4:O41,0)-1,3)-200,"")</f>
        <v/>
      </c>
      <c r="AB28" t="str">
        <f ca="1">+IF(ISNUMBER(T28),IF(U28="TS",OFFSET($O$4,MATCH(T28,$O$4:O222,0)+1,-7),IF(U28="CS",OFFSET($O$4,MATCH(T28,$O$4:O222,0),-7),0)),"")</f>
        <v/>
      </c>
      <c r="AD28" s="5" t="str">
        <f t="shared" si="10"/>
        <v/>
      </c>
      <c r="AE28" s="5"/>
      <c r="AF28" s="5"/>
      <c r="AG28" s="5"/>
      <c r="AH28" s="5"/>
      <c r="AI28" s="5"/>
    </row>
    <row r="29" spans="1:35">
      <c r="N29" t="str">
        <f t="shared" si="13"/>
        <v/>
      </c>
      <c r="O29" t="str">
        <f>+IF(ISNUMBER(N29),SUM($N$4:N29),"")</f>
        <v/>
      </c>
      <c r="P29" t="str">
        <f t="shared" si="14"/>
        <v/>
      </c>
      <c r="Q29" t="str">
        <f t="shared" si="15"/>
        <v/>
      </c>
      <c r="R29" t="str">
        <f t="shared" si="16"/>
        <v/>
      </c>
      <c r="S29" t="str">
        <f t="shared" si="17"/>
        <v/>
      </c>
      <c r="T29" t="str">
        <f t="shared" si="11"/>
        <v/>
      </c>
      <c r="U29" t="str">
        <f ca="1">+IF(ISNUMBER(T29),OFFSET($O$4,MATCH(T29,$O$4:O42,0)-1,-13),"")</f>
        <v/>
      </c>
      <c r="V29" t="str">
        <f t="shared" si="12"/>
        <v/>
      </c>
      <c r="W29" t="str">
        <f ca="1">+IF(ISNUMBER(T29),OFFSET($O$4,MATCH(T29,$O$4:O42,0)-1,-11),"")</f>
        <v/>
      </c>
      <c r="X29" t="str">
        <f ca="1">+IF(ISNUMBER(T29),IF(V29="CIR",OFFSET($O$4,MATCH(T29,$O$4:O223,0)+1,-8),0),"")</f>
        <v/>
      </c>
      <c r="Y29" t="str">
        <f ca="1">+IF(ISNUMBER(T29),OFFSET($O$4,MATCH(T29,$O$4:O42,0)-1,-10),"")</f>
        <v/>
      </c>
      <c r="Z29" t="str">
        <f ca="1">+IF(ISNUMBER(T29),OFFSET($O$4,MATCH(T29,$O$4:O42,0)-1,-9),"")</f>
        <v/>
      </c>
      <c r="AA29" t="str">
        <f ca="1">+IF(ISNUMBER(T29),OFFSET($O$4,MATCH(T29,$O$4:O42,0)-1,3)-200,"")</f>
        <v/>
      </c>
      <c r="AB29" t="str">
        <f ca="1">+IF(ISNUMBER(T29),IF(U29="TS",OFFSET($O$4,MATCH(T29,$O$4:O223,0)+1,-7),IF(U29="CS",OFFSET($O$4,MATCH(T29,$O$4:O223,0),-7),0)),"")</f>
        <v/>
      </c>
      <c r="AD29" s="5" t="str">
        <f t="shared" si="10"/>
        <v/>
      </c>
      <c r="AE29" s="5"/>
      <c r="AF29" s="5"/>
      <c r="AG29" s="5"/>
      <c r="AH29" s="5"/>
      <c r="AI29" s="5"/>
    </row>
    <row r="30" spans="1:35">
      <c r="N30" t="str">
        <f t="shared" si="13"/>
        <v/>
      </c>
      <c r="O30" t="str">
        <f>+IF(ISNUMBER(N30),SUM($N$4:N30),"")</f>
        <v/>
      </c>
      <c r="P30" t="str">
        <f t="shared" si="14"/>
        <v/>
      </c>
      <c r="Q30" t="str">
        <f t="shared" si="15"/>
        <v/>
      </c>
      <c r="R30" t="str">
        <f t="shared" si="16"/>
        <v/>
      </c>
      <c r="S30" t="str">
        <f t="shared" si="17"/>
        <v/>
      </c>
      <c r="T30" t="str">
        <f t="shared" si="11"/>
        <v/>
      </c>
      <c r="U30" t="str">
        <f ca="1">+IF(ISNUMBER(T30),OFFSET($O$4,MATCH(T30,$O$4:O43,0)-1,-13),"")</f>
        <v/>
      </c>
      <c r="V30" t="str">
        <f t="shared" si="12"/>
        <v/>
      </c>
      <c r="W30" t="str">
        <f ca="1">+IF(ISNUMBER(T30),OFFSET($O$4,MATCH(T30,$O$4:O43,0)-1,-11),"")</f>
        <v/>
      </c>
      <c r="X30" t="str">
        <f ca="1">+IF(ISNUMBER(T30),IF(V30="CIR",OFFSET($O$4,MATCH(T30,$O$4:O224,0)+1,-8),0),"")</f>
        <v/>
      </c>
      <c r="Y30" t="str">
        <f ca="1">+IF(ISNUMBER(T30),OFFSET($O$4,MATCH(T30,$O$4:O43,0)-1,-10),"")</f>
        <v/>
      </c>
      <c r="Z30" t="str">
        <f ca="1">+IF(ISNUMBER(T30),OFFSET($O$4,MATCH(T30,$O$4:O43,0)-1,-9),"")</f>
        <v/>
      </c>
      <c r="AA30" t="str">
        <f ca="1">+IF(ISNUMBER(T30),OFFSET($O$4,MATCH(T30,$O$4:O43,0)-1,3)-200,"")</f>
        <v/>
      </c>
      <c r="AB30" t="str">
        <f ca="1">+IF(ISNUMBER(T30),IF(U30="TS",OFFSET($O$4,MATCH(T30,$O$4:O224,0)+1,-7),IF(U30="CS",OFFSET($O$4,MATCH(T30,$O$4:O224,0),-7),0)),"")</f>
        <v/>
      </c>
      <c r="AD30" s="5" t="str">
        <f t="shared" si="10"/>
        <v/>
      </c>
      <c r="AE30" s="5"/>
      <c r="AF30" s="5"/>
      <c r="AG30" s="5"/>
      <c r="AH30" s="5"/>
      <c r="AI30" s="5"/>
    </row>
    <row r="31" spans="1:35">
      <c r="N31" t="str">
        <f t="shared" si="13"/>
        <v/>
      </c>
      <c r="O31" t="str">
        <f>+IF(ISNUMBER(N31),SUM($N$4:N31),"")</f>
        <v/>
      </c>
      <c r="P31" t="str">
        <f t="shared" si="14"/>
        <v/>
      </c>
      <c r="Q31" t="str">
        <f t="shared" si="15"/>
        <v/>
      </c>
      <c r="R31" t="str">
        <f t="shared" si="16"/>
        <v/>
      </c>
      <c r="S31" t="str">
        <f t="shared" si="17"/>
        <v/>
      </c>
      <c r="T31" t="str">
        <f t="shared" si="11"/>
        <v/>
      </c>
      <c r="U31" t="str">
        <f ca="1">+IF(ISNUMBER(T31),OFFSET($O$4,MATCH(T31,$O$4:O44,0)-1,-13),"")</f>
        <v/>
      </c>
      <c r="V31" t="str">
        <f t="shared" si="12"/>
        <v/>
      </c>
      <c r="W31" t="str">
        <f ca="1">+IF(ISNUMBER(T31),OFFSET($O$4,MATCH(T31,$O$4:O44,0)-1,-11),"")</f>
        <v/>
      </c>
      <c r="X31" t="str">
        <f ca="1">+IF(ISNUMBER(T31),IF(V31="CIR",OFFSET($O$4,MATCH(T31,$O$4:O225,0)+1,-8),0),"")</f>
        <v/>
      </c>
      <c r="Y31" t="str">
        <f ca="1">+IF(ISNUMBER(T31),OFFSET($O$4,MATCH(T31,$O$4:O44,0)-1,-10),"")</f>
        <v/>
      </c>
      <c r="Z31" t="str">
        <f ca="1">+IF(ISNUMBER(T31),OFFSET($O$4,MATCH(T31,$O$4:O44,0)-1,-9),"")</f>
        <v/>
      </c>
      <c r="AA31" t="str">
        <f ca="1">+IF(ISNUMBER(T31),OFFSET($O$4,MATCH(T31,$O$4:O44,0)-1,3)-200,"")</f>
        <v/>
      </c>
      <c r="AB31" t="str">
        <f ca="1">+IF(ISNUMBER(T31),IF(U31="TS",OFFSET($O$4,MATCH(T31,$O$4:O225,0)+1,-7),IF(U31="CS",OFFSET($O$4,MATCH(T31,$O$4:O225,0),-7),0)),"")</f>
        <v/>
      </c>
      <c r="AD31" s="5" t="str">
        <f t="shared" si="10"/>
        <v/>
      </c>
      <c r="AE31" s="5"/>
      <c r="AF31" s="5"/>
      <c r="AG31" s="5"/>
      <c r="AH31" s="5"/>
      <c r="AI31" s="5"/>
    </row>
    <row r="32" spans="1:35">
      <c r="N32" t="str">
        <f t="shared" si="13"/>
        <v/>
      </c>
      <c r="O32" t="str">
        <f>+IF(ISNUMBER(N32),SUM($N$4:N32),"")</f>
        <v/>
      </c>
      <c r="P32" t="str">
        <f t="shared" si="14"/>
        <v/>
      </c>
      <c r="Q32" t="str">
        <f t="shared" si="15"/>
        <v/>
      </c>
      <c r="R32" t="str">
        <f t="shared" si="16"/>
        <v/>
      </c>
      <c r="S32" t="str">
        <f t="shared" si="17"/>
        <v/>
      </c>
      <c r="T32" t="str">
        <f t="shared" si="11"/>
        <v/>
      </c>
      <c r="U32" t="str">
        <f ca="1">+IF(ISNUMBER(T32),OFFSET($O$4,MATCH(T32,$O$4:O45,0)-1,-13),"")</f>
        <v/>
      </c>
      <c r="V32" t="str">
        <f t="shared" si="12"/>
        <v/>
      </c>
      <c r="W32" t="str">
        <f ca="1">+IF(ISNUMBER(T32),OFFSET($O$4,MATCH(T32,$O$4:O45,0)-1,-11),"")</f>
        <v/>
      </c>
      <c r="X32" t="str">
        <f ca="1">+IF(ISNUMBER(T32),IF(V32="CIR",OFFSET($O$4,MATCH(T32,$O$4:O226,0)+1,-8),0),"")</f>
        <v/>
      </c>
      <c r="Y32" t="str">
        <f ca="1">+IF(ISNUMBER(T32),OFFSET($O$4,MATCH(T32,$O$4:O45,0)-1,-10),"")</f>
        <v/>
      </c>
      <c r="Z32" t="str">
        <f ca="1">+IF(ISNUMBER(T32),OFFSET($O$4,MATCH(T32,$O$4:O45,0)-1,-9),"")</f>
        <v/>
      </c>
      <c r="AA32" t="str">
        <f ca="1">+IF(ISNUMBER(T32),OFFSET($O$4,MATCH(T32,$O$4:O45,0)-1,3)-200,"")</f>
        <v/>
      </c>
      <c r="AB32" t="str">
        <f ca="1">+IF(ISNUMBER(T32),IF(U32="TS",OFFSET($O$4,MATCH(T32,$O$4:O226,0)+1,-7),IF(U32="CS",OFFSET($O$4,MATCH(T32,$O$4:O226,0),-7),0)),"")</f>
        <v/>
      </c>
      <c r="AD32" s="5" t="str">
        <f t="shared" si="10"/>
        <v/>
      </c>
      <c r="AE32" s="5"/>
      <c r="AF32" s="5"/>
      <c r="AG32" s="5"/>
      <c r="AH32" s="5"/>
      <c r="AI32" s="5"/>
    </row>
    <row r="33" spans="14:35">
      <c r="N33" t="str">
        <f t="shared" si="13"/>
        <v/>
      </c>
      <c r="O33" t="str">
        <f>+IF(ISNUMBER(N33),SUM($N$4:N33),"")</f>
        <v/>
      </c>
      <c r="P33" t="str">
        <f t="shared" si="14"/>
        <v/>
      </c>
      <c r="Q33" t="str">
        <f t="shared" si="15"/>
        <v/>
      </c>
      <c r="R33" t="str">
        <f t="shared" si="16"/>
        <v/>
      </c>
      <c r="S33" t="str">
        <f t="shared" si="17"/>
        <v/>
      </c>
      <c r="T33" t="str">
        <f t="shared" si="11"/>
        <v/>
      </c>
      <c r="U33" t="str">
        <f ca="1">+IF(ISNUMBER(T33),OFFSET($O$4,MATCH(T33,$O$4:O46,0)-1,-13),"")</f>
        <v/>
      </c>
      <c r="V33" t="str">
        <f t="shared" si="12"/>
        <v/>
      </c>
      <c r="W33" t="str">
        <f ca="1">+IF(ISNUMBER(T33),OFFSET($O$4,MATCH(T33,$O$4:O46,0)-1,-11),"")</f>
        <v/>
      </c>
      <c r="X33" t="str">
        <f ca="1">+IF(ISNUMBER(T33),IF(V33="CIR",OFFSET($O$4,MATCH(T33,$O$4:O227,0)+1,-8),0),"")</f>
        <v/>
      </c>
      <c r="Y33" t="str">
        <f ca="1">+IF(ISNUMBER(T33),OFFSET($O$4,MATCH(T33,$O$4:O46,0)-1,-10),"")</f>
        <v/>
      </c>
      <c r="Z33" t="str">
        <f ca="1">+IF(ISNUMBER(T33),OFFSET($O$4,MATCH(T33,$O$4:O46,0)-1,-9),"")</f>
        <v/>
      </c>
      <c r="AA33" t="str">
        <f ca="1">+IF(ISNUMBER(T33),OFFSET($O$4,MATCH(T33,$O$4:O46,0)-1,3)-200,"")</f>
        <v/>
      </c>
      <c r="AB33" t="str">
        <f ca="1">+IF(ISNUMBER(T33),IF(U33="TS",OFFSET($O$4,MATCH(T33,$O$4:O227,0)+1,-7),IF(U33="CS",OFFSET($O$4,MATCH(T33,$O$4:O227,0),-7),0)),"")</f>
        <v/>
      </c>
      <c r="AD33" s="5" t="str">
        <f t="shared" si="10"/>
        <v/>
      </c>
      <c r="AE33" s="5"/>
      <c r="AF33" s="5"/>
      <c r="AG33" s="5"/>
      <c r="AH33" s="5"/>
      <c r="AI33" s="5"/>
    </row>
    <row r="34" spans="14:35">
      <c r="N34" t="str">
        <f t="shared" si="13"/>
        <v/>
      </c>
      <c r="O34" t="str">
        <f>+IF(ISNUMBER(N34),SUM($N$4:N34),"")</f>
        <v/>
      </c>
      <c r="P34" t="str">
        <f t="shared" si="14"/>
        <v/>
      </c>
      <c r="Q34" t="str">
        <f t="shared" si="15"/>
        <v/>
      </c>
      <c r="R34" t="str">
        <f t="shared" si="16"/>
        <v/>
      </c>
      <c r="S34" t="str">
        <f t="shared" si="17"/>
        <v/>
      </c>
      <c r="T34" t="str">
        <f t="shared" si="11"/>
        <v/>
      </c>
      <c r="U34" t="str">
        <f ca="1">+IF(ISNUMBER(T34),OFFSET($O$4,MATCH(T34,$O$4:O47,0)-1,-13),"")</f>
        <v/>
      </c>
      <c r="V34" t="str">
        <f t="shared" si="12"/>
        <v/>
      </c>
      <c r="W34" t="str">
        <f ca="1">+IF(ISNUMBER(T34),OFFSET($O$4,MATCH(T34,$O$4:O47,0)-1,-11),"")</f>
        <v/>
      </c>
      <c r="X34" t="str">
        <f ca="1">+IF(ISNUMBER(T34),IF(V34="CIR",OFFSET($O$4,MATCH(T34,$O$4:O228,0)+1,-8),0),"")</f>
        <v/>
      </c>
      <c r="Y34" t="str">
        <f ca="1">+IF(ISNUMBER(T34),OFFSET($O$4,MATCH(T34,$O$4:O47,0)-1,-10),"")</f>
        <v/>
      </c>
      <c r="Z34" t="str">
        <f ca="1">+IF(ISNUMBER(T34),OFFSET($O$4,MATCH(T34,$O$4:O47,0)-1,-9),"")</f>
        <v/>
      </c>
      <c r="AA34" t="str">
        <f ca="1">+IF(ISNUMBER(T34),OFFSET($O$4,MATCH(T34,$O$4:O47,0)-1,3)-200,"")</f>
        <v/>
      </c>
      <c r="AB34" t="str">
        <f ca="1">+IF(ISNUMBER(T34),IF(U34="TS",OFFSET($O$4,MATCH(T34,$O$4:O228,0)+1,-7),IF(U34="CS",OFFSET($O$4,MATCH(T34,$O$4:O228,0),-7),0)),"")</f>
        <v/>
      </c>
      <c r="AD34" s="5" t="str">
        <f t="shared" si="10"/>
        <v/>
      </c>
      <c r="AE34" s="5"/>
      <c r="AF34" s="5"/>
      <c r="AG34" s="5"/>
      <c r="AH34" s="5"/>
      <c r="AI34" s="5"/>
    </row>
    <row r="35" spans="14:35">
      <c r="N35" t="str">
        <f t="shared" si="13"/>
        <v/>
      </c>
      <c r="O35" t="str">
        <f>+IF(ISNUMBER(N35),SUM($N$4:N35),"")</f>
        <v/>
      </c>
      <c r="P35" t="str">
        <f t="shared" si="14"/>
        <v/>
      </c>
      <c r="Q35" t="str">
        <f t="shared" si="15"/>
        <v/>
      </c>
      <c r="R35" t="str">
        <f t="shared" si="16"/>
        <v/>
      </c>
      <c r="S35" t="str">
        <f t="shared" si="17"/>
        <v/>
      </c>
      <c r="T35" t="str">
        <f t="shared" si="11"/>
        <v/>
      </c>
      <c r="U35" t="str">
        <f ca="1">+IF(ISNUMBER(T35),OFFSET($O$4,MATCH(T35,$O$4:O48,0)-1,-13),"")</f>
        <v/>
      </c>
      <c r="V35" t="str">
        <f t="shared" si="12"/>
        <v/>
      </c>
      <c r="W35" t="str">
        <f ca="1">+IF(ISNUMBER(T35),OFFSET($O$4,MATCH(T35,$O$4:O48,0)-1,-11),"")</f>
        <v/>
      </c>
      <c r="X35" t="str">
        <f ca="1">+IF(ISNUMBER(T35),IF(V35="CIR",OFFSET($O$4,MATCH(T35,$O$4:O229,0)+1,-8),0),"")</f>
        <v/>
      </c>
      <c r="Y35" t="str">
        <f ca="1">+IF(ISNUMBER(T35),OFFSET($O$4,MATCH(T35,$O$4:O48,0)-1,-10),"")</f>
        <v/>
      </c>
      <c r="Z35" t="str">
        <f ca="1">+IF(ISNUMBER(T35),OFFSET($O$4,MATCH(T35,$O$4:O48,0)-1,-9),"")</f>
        <v/>
      </c>
      <c r="AA35" t="str">
        <f ca="1">+IF(ISNUMBER(T35),OFFSET($O$4,MATCH(T35,$O$4:O48,0)-1,3)-200,"")</f>
        <v/>
      </c>
      <c r="AB35" t="str">
        <f ca="1">+IF(ISNUMBER(T35),IF(U35="TS",OFFSET($O$4,MATCH(T35,$O$4:O229,0)+1,-7),IF(U35="CS",OFFSET($O$4,MATCH(T35,$O$4:O229,0),-7),0)),"")</f>
        <v/>
      </c>
      <c r="AD35" s="5" t="str">
        <f t="shared" si="10"/>
        <v/>
      </c>
      <c r="AE35" s="5"/>
      <c r="AF35" s="5"/>
      <c r="AG35" s="5"/>
      <c r="AH35" s="5"/>
      <c r="AI35" s="5"/>
    </row>
    <row r="36" spans="14:35">
      <c r="N36" t="str">
        <f t="shared" si="13"/>
        <v/>
      </c>
      <c r="O36" t="str">
        <f>+IF(ISNUMBER(N36),SUM($N$4:N36),"")</f>
        <v/>
      </c>
      <c r="P36" t="str">
        <f t="shared" si="14"/>
        <v/>
      </c>
      <c r="Q36" t="str">
        <f t="shared" si="15"/>
        <v/>
      </c>
      <c r="R36" t="str">
        <f t="shared" si="16"/>
        <v/>
      </c>
      <c r="S36" t="str">
        <f t="shared" si="17"/>
        <v/>
      </c>
      <c r="T36" t="str">
        <f t="shared" si="11"/>
        <v/>
      </c>
      <c r="U36" t="str">
        <f ca="1">+IF(ISNUMBER(T36),OFFSET($O$4,MATCH(T36,$O$4:O49,0)-1,-13),"")</f>
        <v/>
      </c>
      <c r="V36" t="str">
        <f t="shared" si="12"/>
        <v/>
      </c>
      <c r="W36" t="str">
        <f ca="1">+IF(ISNUMBER(T36),OFFSET($O$4,MATCH(T36,$O$4:O49,0)-1,-11),"")</f>
        <v/>
      </c>
      <c r="X36" t="str">
        <f ca="1">+IF(ISNUMBER(T36),IF(V36="CIR",OFFSET($O$4,MATCH(T36,$O$4:O230,0)+1,-8),0),"")</f>
        <v/>
      </c>
      <c r="Y36" t="str">
        <f ca="1">+IF(ISNUMBER(T36),OFFSET($O$4,MATCH(T36,$O$4:O49,0)-1,-10),"")</f>
        <v/>
      </c>
      <c r="Z36" t="str">
        <f ca="1">+IF(ISNUMBER(T36),OFFSET($O$4,MATCH(T36,$O$4:O49,0)-1,-9),"")</f>
        <v/>
      </c>
      <c r="AA36" t="str">
        <f ca="1">+IF(ISNUMBER(T36),OFFSET($O$4,MATCH(T36,$O$4:O49,0)-1,3)-200,"")</f>
        <v/>
      </c>
      <c r="AB36" t="str">
        <f ca="1">+IF(ISNUMBER(T36),IF(U36="TS",OFFSET($O$4,MATCH(T36,$O$4:O230,0)+1,-7),IF(U36="CS",OFFSET($O$4,MATCH(T36,$O$4:O230,0),-7),0)),"")</f>
        <v/>
      </c>
      <c r="AD36" s="5" t="str">
        <f t="shared" si="10"/>
        <v/>
      </c>
      <c r="AE36" s="5"/>
      <c r="AF36" s="5"/>
      <c r="AG36" s="5"/>
      <c r="AH36" s="5"/>
      <c r="AI36" s="5"/>
    </row>
    <row r="37" spans="14:35">
      <c r="N37" t="str">
        <f t="shared" si="13"/>
        <v/>
      </c>
      <c r="O37" t="str">
        <f>+IF(ISNUMBER(N37),SUM($N$4:N37),"")</f>
        <v/>
      </c>
      <c r="P37" t="str">
        <f t="shared" si="14"/>
        <v/>
      </c>
      <c r="Q37" t="str">
        <f t="shared" si="15"/>
        <v/>
      </c>
      <c r="R37" t="str">
        <f t="shared" si="16"/>
        <v/>
      </c>
      <c r="S37" t="str">
        <f t="shared" si="17"/>
        <v/>
      </c>
      <c r="T37" t="str">
        <f t="shared" si="11"/>
        <v/>
      </c>
      <c r="U37" t="str">
        <f ca="1">+IF(ISNUMBER(T37),OFFSET($O$4,MATCH(T37,$O$4:O50,0)-1,-13),"")</f>
        <v/>
      </c>
      <c r="V37" t="str">
        <f t="shared" si="12"/>
        <v/>
      </c>
      <c r="W37" t="str">
        <f ca="1">+IF(ISNUMBER(T37),OFFSET($O$4,MATCH(T37,$O$4:O50,0)-1,-11),"")</f>
        <v/>
      </c>
      <c r="X37" t="str">
        <f ca="1">+IF(ISNUMBER(T37),IF(V37="CIR",OFFSET($O$4,MATCH(T37,$O$4:O231,0)+1,-8),0),"")</f>
        <v/>
      </c>
      <c r="Y37" t="str">
        <f ca="1">+IF(ISNUMBER(T37),OFFSET($O$4,MATCH(T37,$O$4:O50,0)-1,-10),"")</f>
        <v/>
      </c>
      <c r="Z37" t="str">
        <f ca="1">+IF(ISNUMBER(T37),OFFSET($O$4,MATCH(T37,$O$4:O50,0)-1,-9),"")</f>
        <v/>
      </c>
      <c r="AA37" t="str">
        <f ca="1">+IF(ISNUMBER(T37),OFFSET($O$4,MATCH(T37,$O$4:O50,0)-1,3)-200,"")</f>
        <v/>
      </c>
      <c r="AB37" t="str">
        <f ca="1">+IF(ISNUMBER(T37),IF(U37="TS",OFFSET($O$4,MATCH(T37,$O$4:O231,0)+1,-7),IF(U37="CS",OFFSET($O$4,MATCH(T37,$O$4:O231,0),-7),0)),"")</f>
        <v/>
      </c>
      <c r="AD37" s="5" t="str">
        <f t="shared" si="10"/>
        <v/>
      </c>
      <c r="AE37" s="5"/>
      <c r="AF37" s="5"/>
      <c r="AG37" s="5"/>
      <c r="AH37" s="5"/>
      <c r="AI37" s="5"/>
    </row>
    <row r="38" spans="14:35">
      <c r="N38" t="str">
        <f t="shared" si="13"/>
        <v/>
      </c>
      <c r="O38" t="str">
        <f>+IF(ISNUMBER(N38),SUM($N$4:N38),"")</f>
        <v/>
      </c>
      <c r="P38" t="str">
        <f t="shared" si="14"/>
        <v/>
      </c>
      <c r="Q38" t="str">
        <f t="shared" si="15"/>
        <v/>
      </c>
      <c r="R38" t="str">
        <f t="shared" si="16"/>
        <v/>
      </c>
      <c r="S38" t="str">
        <f t="shared" si="17"/>
        <v/>
      </c>
      <c r="T38" t="str">
        <f t="shared" si="11"/>
        <v/>
      </c>
      <c r="U38" t="str">
        <f ca="1">+IF(ISNUMBER(T38),OFFSET($O$4,MATCH(T38,$O$4:O51,0)-1,-13),"")</f>
        <v/>
      </c>
      <c r="V38" t="str">
        <f t="shared" si="12"/>
        <v/>
      </c>
      <c r="W38" t="str">
        <f ca="1">+IF(ISNUMBER(T38),OFFSET($O$4,MATCH(T38,$O$4:O51,0)-1,-11),"")</f>
        <v/>
      </c>
      <c r="X38" t="str">
        <f ca="1">+IF(ISNUMBER(T38),IF(V38="CIR",OFFSET($O$4,MATCH(T38,$O$4:O232,0)+1,-8),0),"")</f>
        <v/>
      </c>
      <c r="Y38" t="str">
        <f ca="1">+IF(ISNUMBER(T38),OFFSET($O$4,MATCH(T38,$O$4:O51,0)-1,-10),"")</f>
        <v/>
      </c>
      <c r="Z38" t="str">
        <f ca="1">+IF(ISNUMBER(T38),OFFSET($O$4,MATCH(T38,$O$4:O51,0)-1,-9),"")</f>
        <v/>
      </c>
      <c r="AA38" t="str">
        <f ca="1">+IF(ISNUMBER(T38),OFFSET($O$4,MATCH(T38,$O$4:O51,0)-1,3)-200,"")</f>
        <v/>
      </c>
      <c r="AB38" t="str">
        <f ca="1">+IF(ISNUMBER(T38),IF(U38="TS",OFFSET($O$4,MATCH(T38,$O$4:O232,0)+1,-7),IF(U38="CS",OFFSET($O$4,MATCH(T38,$O$4:O232,0),-7),0)),"")</f>
        <v/>
      </c>
      <c r="AD38" s="5" t="str">
        <f t="shared" si="10"/>
        <v/>
      </c>
      <c r="AE38" s="5"/>
      <c r="AF38" s="5"/>
      <c r="AG38" s="5"/>
      <c r="AH38" s="5"/>
      <c r="AI38" s="5"/>
    </row>
    <row r="39" spans="14:35">
      <c r="N39" t="str">
        <f t="shared" si="13"/>
        <v/>
      </c>
      <c r="O39" t="str">
        <f>+IF(ISNUMBER(N39),SUM($N$4:N39),"")</f>
        <v/>
      </c>
      <c r="P39" t="str">
        <f t="shared" si="14"/>
        <v/>
      </c>
      <c r="Q39" t="str">
        <f t="shared" si="15"/>
        <v/>
      </c>
      <c r="R39" t="str">
        <f t="shared" si="16"/>
        <v/>
      </c>
      <c r="S39" t="str">
        <f t="shared" si="17"/>
        <v/>
      </c>
      <c r="T39" t="str">
        <f t="shared" si="11"/>
        <v/>
      </c>
      <c r="U39" t="str">
        <f ca="1">+IF(ISNUMBER(T39),OFFSET($O$4,MATCH(T39,$O$4:O52,0)-1,-13),"")</f>
        <v/>
      </c>
      <c r="V39" t="str">
        <f t="shared" si="12"/>
        <v/>
      </c>
      <c r="W39" t="str">
        <f ca="1">+IF(ISNUMBER(T39),OFFSET($O$4,MATCH(T39,$O$4:O52,0)-1,-11),"")</f>
        <v/>
      </c>
      <c r="X39" t="str">
        <f ca="1">+IF(ISNUMBER(T39),IF(V39="CIR",OFFSET($O$4,MATCH(T39,$O$4:O233,0)+1,-8),0),"")</f>
        <v/>
      </c>
      <c r="Y39" t="str">
        <f ca="1">+IF(ISNUMBER(T39),OFFSET($O$4,MATCH(T39,$O$4:O52,0)-1,-10),"")</f>
        <v/>
      </c>
      <c r="Z39" t="str">
        <f ca="1">+IF(ISNUMBER(T39),OFFSET($O$4,MATCH(T39,$O$4:O52,0)-1,-9),"")</f>
        <v/>
      </c>
      <c r="AA39" t="str">
        <f ca="1">+IF(ISNUMBER(T39),OFFSET($O$4,MATCH(T39,$O$4:O52,0)-1,3)-200,"")</f>
        <v/>
      </c>
      <c r="AB39" t="str">
        <f ca="1">+IF(ISNUMBER(T39),IF(U39="TS",OFFSET($O$4,MATCH(T39,$O$4:O233,0)+1,-7),IF(U39="CS",OFFSET($O$4,MATCH(T39,$O$4:O233,0),-7),0)),"")</f>
        <v/>
      </c>
      <c r="AD39" s="5"/>
      <c r="AE39" s="5"/>
      <c r="AF39" s="5"/>
      <c r="AG39" s="5"/>
      <c r="AH39" s="5"/>
      <c r="AI39" s="5"/>
    </row>
    <row r="40" spans="14:35">
      <c r="N40" t="str">
        <f t="shared" si="13"/>
        <v/>
      </c>
      <c r="O40" t="str">
        <f>+IF(ISNUMBER(N40),SUM($N$4:N40),"")</f>
        <v/>
      </c>
      <c r="P40" t="str">
        <f t="shared" si="14"/>
        <v/>
      </c>
      <c r="Q40" t="str">
        <f t="shared" si="15"/>
        <v/>
      </c>
      <c r="R40" t="str">
        <f t="shared" si="16"/>
        <v/>
      </c>
      <c r="S40" t="str">
        <f t="shared" si="17"/>
        <v/>
      </c>
      <c r="AD40" s="5"/>
      <c r="AE40" s="5"/>
      <c r="AF40" s="5"/>
      <c r="AG40" s="5"/>
      <c r="AH40" s="5"/>
      <c r="AI40" s="5"/>
    </row>
    <row r="41" spans="14:35">
      <c r="N41" t="str">
        <f t="shared" si="13"/>
        <v/>
      </c>
      <c r="O41" t="str">
        <f>+IF(ISNUMBER(N41),SUM($N$4:N41),"")</f>
        <v/>
      </c>
      <c r="P41" t="str">
        <f t="shared" si="14"/>
        <v/>
      </c>
      <c r="Q41" t="str">
        <f t="shared" si="15"/>
        <v/>
      </c>
      <c r="R41" t="str">
        <f t="shared" si="16"/>
        <v/>
      </c>
      <c r="S41" t="str">
        <f t="shared" si="17"/>
        <v/>
      </c>
      <c r="AD41" s="5"/>
      <c r="AE41" s="5"/>
      <c r="AF41" s="5"/>
      <c r="AG41" s="5"/>
      <c r="AH41" s="5"/>
      <c r="AI41" s="5"/>
    </row>
    <row r="42" spans="14:35">
      <c r="N42" t="str">
        <f t="shared" si="13"/>
        <v/>
      </c>
      <c r="O42" t="str">
        <f>+IF(ISNUMBER(N42),SUM($N$4:N42),"")</f>
        <v/>
      </c>
      <c r="P42" t="str">
        <f t="shared" si="14"/>
        <v/>
      </c>
      <c r="Q42" t="str">
        <f t="shared" si="15"/>
        <v/>
      </c>
      <c r="R42" t="str">
        <f t="shared" si="16"/>
        <v/>
      </c>
      <c r="S42" t="str">
        <f t="shared" si="17"/>
        <v/>
      </c>
      <c r="AD42" s="5"/>
      <c r="AE42" s="5"/>
      <c r="AF42" s="5"/>
      <c r="AG42" s="5"/>
      <c r="AH42" s="5"/>
      <c r="AI42" s="5"/>
    </row>
    <row r="43" spans="14:35">
      <c r="N43" t="str">
        <f t="shared" si="13"/>
        <v/>
      </c>
      <c r="O43" t="str">
        <f>+IF(ISNUMBER(N43),SUM($N$4:N43),"")</f>
        <v/>
      </c>
      <c r="P43" t="str">
        <f t="shared" si="14"/>
        <v/>
      </c>
      <c r="Q43" t="str">
        <f t="shared" si="15"/>
        <v/>
      </c>
      <c r="R43" t="str">
        <f t="shared" si="16"/>
        <v/>
      </c>
      <c r="S43" t="str">
        <f t="shared" si="17"/>
        <v/>
      </c>
      <c r="AD43" s="5"/>
      <c r="AE43" s="5"/>
      <c r="AF43" s="5"/>
      <c r="AG43" s="5"/>
      <c r="AH43" s="5"/>
      <c r="AI43" s="5"/>
    </row>
    <row r="44" spans="14:35">
      <c r="N44" t="str">
        <f t="shared" si="13"/>
        <v/>
      </c>
      <c r="O44" t="str">
        <f>+IF(ISNUMBER(N44),SUM($N$4:N44),"")</f>
        <v/>
      </c>
      <c r="P44" t="str">
        <f t="shared" si="14"/>
        <v/>
      </c>
      <c r="Q44" t="str">
        <f t="shared" si="15"/>
        <v/>
      </c>
      <c r="R44" t="str">
        <f t="shared" si="16"/>
        <v/>
      </c>
      <c r="S44" t="str">
        <f t="shared" si="17"/>
        <v/>
      </c>
      <c r="AD44" s="5"/>
      <c r="AE44" s="5"/>
      <c r="AF44" s="5"/>
      <c r="AG44" s="5"/>
      <c r="AH44" s="5"/>
      <c r="AI44" s="5"/>
    </row>
    <row r="45" spans="14:35">
      <c r="AD45" s="5"/>
      <c r="AE45" s="5"/>
      <c r="AF45" s="5"/>
      <c r="AG45" s="5"/>
      <c r="AH45" s="5"/>
      <c r="AI45" s="5"/>
    </row>
    <row r="46" spans="14:35">
      <c r="AD46" s="5"/>
      <c r="AE46" s="5"/>
      <c r="AF46" s="5"/>
      <c r="AG46" s="5"/>
      <c r="AH46" s="5"/>
      <c r="AI46" s="5"/>
    </row>
    <row r="47" spans="14:35">
      <c r="AD47" s="5"/>
      <c r="AE47" s="5"/>
      <c r="AF47" s="5"/>
      <c r="AG47" s="5"/>
      <c r="AH47" s="5"/>
      <c r="AI47" s="5"/>
    </row>
  </sheetData>
  <mergeCells count="2">
    <mergeCell ref="N2:AB2"/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6"/>
    </sheetView>
  </sheetViews>
  <sheetFormatPr baseColWidth="10" defaultColWidth="9.140625" defaultRowHeight="15"/>
  <cols>
    <col min="7" max="7" width="15.855468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alignment report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Zaher AL KHALED</dc:creator>
  <cp:lastModifiedBy>ZALK</cp:lastModifiedBy>
  <dcterms:created xsi:type="dcterms:W3CDTF">2014-09-16T07:50:28Z</dcterms:created>
  <dcterms:modified xsi:type="dcterms:W3CDTF">2014-09-16T12:21:08Z</dcterms:modified>
</cp:coreProperties>
</file>